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CloudDrive\iCloudDrive\Aktuelle Dokumente\"/>
    </mc:Choice>
  </mc:AlternateContent>
  <xr:revisionPtr revIDLastSave="0" documentId="13_ncr:1_{390F5243-DACB-49BA-A306-C7B7A6F7C616}" xr6:coauthVersionLast="47" xr6:coauthVersionMax="47" xr10:uidLastSave="{00000000-0000-0000-0000-000000000000}"/>
  <bookViews>
    <workbookView xWindow="0" yWindow="0" windowWidth="28800" windowHeight="15585" xr2:uid="{96B1ED47-4C20-4837-9436-BA98ED8CB3AB}"/>
  </bookViews>
  <sheets>
    <sheet name="Hohe Miete bei FK-Vollanr." sheetId="1" r:id="rId1"/>
    <sheet name="Geringe Miete bei FK-Vollanr." sheetId="2" r:id="rId2"/>
    <sheet name="Hohe Miete bei FK-Teilanr." sheetId="3" r:id="rId3"/>
    <sheet name="Geringe Miete bei FK-Teilanr.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5" l="1"/>
  <c r="E40" i="5"/>
  <c r="C40" i="5"/>
  <c r="G40" i="5" s="1"/>
  <c r="E39" i="5"/>
  <c r="E38" i="5"/>
  <c r="H37" i="5"/>
  <c r="E37" i="5"/>
  <c r="E36" i="5"/>
  <c r="A33" i="5"/>
  <c r="E32" i="5"/>
  <c r="E31" i="5"/>
  <c r="E30" i="5"/>
  <c r="A26" i="5"/>
  <c r="A25" i="5"/>
  <c r="E21" i="5"/>
  <c r="E20" i="5"/>
  <c r="E16" i="5"/>
  <c r="E15" i="5"/>
  <c r="E12" i="5"/>
  <c r="E11" i="5"/>
  <c r="E10" i="5"/>
  <c r="C10" i="5"/>
  <c r="G10" i="5" s="1"/>
  <c r="E42" i="3"/>
  <c r="E40" i="3"/>
  <c r="C40" i="3"/>
  <c r="G40" i="3" s="1"/>
  <c r="E39" i="3"/>
  <c r="E38" i="3"/>
  <c r="H37" i="3"/>
  <c r="E37" i="3"/>
  <c r="E36" i="3"/>
  <c r="A33" i="3"/>
  <c r="E32" i="3"/>
  <c r="E31" i="3"/>
  <c r="E30" i="3"/>
  <c r="A26" i="3"/>
  <c r="A25" i="3"/>
  <c r="E21" i="3"/>
  <c r="E20" i="3"/>
  <c r="E16" i="3"/>
  <c r="E15" i="3"/>
  <c r="E12" i="3"/>
  <c r="E11" i="3"/>
  <c r="E10" i="3"/>
  <c r="C10" i="3"/>
  <c r="G10" i="3" s="1"/>
  <c r="E42" i="2"/>
  <c r="E40" i="2"/>
  <c r="C40" i="2"/>
  <c r="G40" i="2" s="1"/>
  <c r="E39" i="2"/>
  <c r="E38" i="2"/>
  <c r="H37" i="2"/>
  <c r="E37" i="2"/>
  <c r="E36" i="2"/>
  <c r="A33" i="2"/>
  <c r="E32" i="2"/>
  <c r="E31" i="2"/>
  <c r="E30" i="2"/>
  <c r="A26" i="2"/>
  <c r="A25" i="2"/>
  <c r="E21" i="2"/>
  <c r="E20" i="2"/>
  <c r="E16" i="2"/>
  <c r="E15" i="2"/>
  <c r="E12" i="2"/>
  <c r="E11" i="2"/>
  <c r="E10" i="2"/>
  <c r="C10" i="2"/>
  <c r="G10" i="2" s="1"/>
  <c r="H37" i="1"/>
  <c r="E42" i="1"/>
  <c r="E40" i="1"/>
  <c r="C40" i="1"/>
  <c r="E39" i="1"/>
  <c r="E38" i="1"/>
  <c r="E37" i="1"/>
  <c r="E36" i="1"/>
  <c r="A33" i="1"/>
  <c r="E32" i="1"/>
  <c r="E31" i="1"/>
  <c r="E30" i="1"/>
  <c r="A26" i="1"/>
  <c r="A25" i="1"/>
  <c r="E21" i="1"/>
  <c r="E20" i="1"/>
  <c r="E16" i="1"/>
  <c r="E15" i="1"/>
  <c r="E12" i="1"/>
  <c r="E11" i="1"/>
  <c r="E10" i="1"/>
  <c r="C10" i="1"/>
  <c r="G10" i="1" s="1"/>
  <c r="C20" i="5" l="1"/>
  <c r="G20" i="5" s="1"/>
  <c r="E46" i="5"/>
  <c r="C39" i="5"/>
  <c r="G39" i="5" s="1"/>
  <c r="C11" i="5"/>
  <c r="G11" i="5" s="1"/>
  <c r="C12" i="5" s="1"/>
  <c r="G12" i="5" s="1"/>
  <c r="C15" i="5" s="1"/>
  <c r="G15" i="5" s="1"/>
  <c r="C20" i="3"/>
  <c r="G20" i="3" s="1"/>
  <c r="E46" i="3"/>
  <c r="C39" i="3"/>
  <c r="G39" i="3" s="1"/>
  <c r="C11" i="3"/>
  <c r="G11" i="3" s="1"/>
  <c r="C12" i="3" s="1"/>
  <c r="G12" i="3" s="1"/>
  <c r="C15" i="3" s="1"/>
  <c r="G15" i="3" s="1"/>
  <c r="C11" i="2"/>
  <c r="G11" i="2" s="1"/>
  <c r="C12" i="2" s="1"/>
  <c r="G12" i="2" s="1"/>
  <c r="C15" i="2" s="1"/>
  <c r="G15" i="2" s="1"/>
  <c r="C20" i="2"/>
  <c r="G20" i="2" s="1"/>
  <c r="E46" i="2"/>
  <c r="C39" i="2"/>
  <c r="G39" i="2" s="1"/>
  <c r="G40" i="1"/>
  <c r="E46" i="1"/>
  <c r="C39" i="1"/>
  <c r="G39" i="1" s="1"/>
  <c r="C11" i="1"/>
  <c r="G11" i="1" s="1"/>
  <c r="C12" i="1" s="1"/>
  <c r="G12" i="1" s="1"/>
  <c r="C15" i="1" s="1"/>
  <c r="G15" i="1" s="1"/>
  <c r="C20" i="1"/>
  <c r="G20" i="1" s="1"/>
  <c r="C21" i="5" l="1"/>
  <c r="G21" i="5" s="1"/>
  <c r="G22" i="5"/>
  <c r="C16" i="5"/>
  <c r="G16" i="5" s="1"/>
  <c r="G17" i="5" s="1"/>
  <c r="G25" i="5" s="1"/>
  <c r="C21" i="3"/>
  <c r="G21" i="3" s="1"/>
  <c r="G22" i="3"/>
  <c r="C16" i="3"/>
  <c r="G16" i="3" s="1"/>
  <c r="G17" i="3" s="1"/>
  <c r="G25" i="3" s="1"/>
  <c r="C16" i="2"/>
  <c r="G16" i="2" s="1"/>
  <c r="G17" i="2"/>
  <c r="G25" i="2" s="1"/>
  <c r="C21" i="2"/>
  <c r="G21" i="2" s="1"/>
  <c r="G22" i="2" s="1"/>
  <c r="C16" i="1"/>
  <c r="G16" i="1" s="1"/>
  <c r="G17" i="1" s="1"/>
  <c r="G25" i="1" s="1"/>
  <c r="C21" i="1"/>
  <c r="G21" i="1" s="1"/>
  <c r="G22" i="1" s="1"/>
  <c r="G26" i="5" l="1"/>
  <c r="G27" i="5" s="1"/>
  <c r="C38" i="5"/>
  <c r="G38" i="5" s="1"/>
  <c r="G26" i="3"/>
  <c r="G27" i="3" s="1"/>
  <c r="C38" i="3"/>
  <c r="G38" i="3" s="1"/>
  <c r="C31" i="3"/>
  <c r="G31" i="3" s="1"/>
  <c r="C37" i="3" s="1"/>
  <c r="G37" i="3" s="1"/>
  <c r="C38" i="2"/>
  <c r="G38" i="2" s="1"/>
  <c r="G26" i="2"/>
  <c r="G27" i="2" s="1"/>
  <c r="G26" i="1"/>
  <c r="G27" i="1" s="1"/>
  <c r="C38" i="1"/>
  <c r="G38" i="1" s="1"/>
  <c r="C32" i="5" l="1"/>
  <c r="G32" i="5" s="1"/>
  <c r="C31" i="5"/>
  <c r="G31" i="5" s="1"/>
  <c r="C37" i="5" s="1"/>
  <c r="G37" i="5" s="1"/>
  <c r="C30" i="5"/>
  <c r="G30" i="5" s="1"/>
  <c r="C36" i="5"/>
  <c r="G36" i="5" s="1"/>
  <c r="G33" i="5"/>
  <c r="C30" i="3"/>
  <c r="G30" i="3" s="1"/>
  <c r="C32" i="3"/>
  <c r="G32" i="3" s="1"/>
  <c r="C32" i="2"/>
  <c r="G32" i="2" s="1"/>
  <c r="C31" i="2"/>
  <c r="G31" i="2" s="1"/>
  <c r="C37" i="2" s="1"/>
  <c r="G37" i="2" s="1"/>
  <c r="C30" i="2"/>
  <c r="G30" i="2" s="1"/>
  <c r="C32" i="1"/>
  <c r="G32" i="1" s="1"/>
  <c r="C31" i="1"/>
  <c r="G31" i="1" s="1"/>
  <c r="C37" i="1" s="1"/>
  <c r="G37" i="1" s="1"/>
  <c r="C30" i="1"/>
  <c r="G30" i="1" s="1"/>
  <c r="G41" i="5" l="1"/>
  <c r="C42" i="5" s="1"/>
  <c r="G42" i="5" s="1"/>
  <c r="G43" i="5" s="1"/>
  <c r="C46" i="5" s="1"/>
  <c r="G46" i="5" s="1"/>
  <c r="C47" i="5" s="1"/>
  <c r="G47" i="5" s="1"/>
  <c r="C7" i="5" s="1"/>
  <c r="C36" i="3"/>
  <c r="G36" i="3" s="1"/>
  <c r="G41" i="3" s="1"/>
  <c r="G33" i="3"/>
  <c r="C36" i="2"/>
  <c r="G36" i="2" s="1"/>
  <c r="G41" i="2" s="1"/>
  <c r="G33" i="2"/>
  <c r="G33" i="1"/>
  <c r="C36" i="1"/>
  <c r="G36" i="1" s="1"/>
  <c r="G41" i="1" s="1"/>
  <c r="C42" i="1" s="1"/>
  <c r="G42" i="1" s="1"/>
  <c r="G43" i="1" s="1"/>
  <c r="C46" i="1" s="1"/>
  <c r="G46" i="1" s="1"/>
  <c r="C47" i="1" s="1"/>
  <c r="G47" i="1" s="1"/>
  <c r="C7" i="1" s="1"/>
  <c r="C42" i="3" l="1"/>
  <c r="G42" i="3" s="1"/>
  <c r="G43" i="3" s="1"/>
  <c r="C46" i="3" s="1"/>
  <c r="G46" i="3" s="1"/>
  <c r="C47" i="3" s="1"/>
  <c r="G47" i="3" s="1"/>
  <c r="C7" i="3" s="1"/>
  <c r="C42" i="2"/>
  <c r="G42" i="2" s="1"/>
  <c r="G43" i="2" s="1"/>
  <c r="C46" i="2" s="1"/>
  <c r="G46" i="2" s="1"/>
  <c r="C47" i="2" s="1"/>
  <c r="G47" i="2" s="1"/>
  <c r="C7" i="2" s="1"/>
</calcChain>
</file>

<file path=xl/sharedStrings.xml><?xml version="1.0" encoding="utf-8"?>
<sst xmlns="http://schemas.openxmlformats.org/spreadsheetml/2006/main" count="484" uniqueCount="53">
  <si>
    <t>Wohnungsanzahl</t>
  </si>
  <si>
    <t>WoF je Wohnung</t>
  </si>
  <si>
    <t>WoF/GF</t>
  </si>
  <si>
    <t>GFZ (= GF/GrdSF)</t>
  </si>
  <si>
    <t>BNK-Satz</t>
  </si>
  <si>
    <t>ND</t>
  </si>
  <si>
    <t>EKQ</t>
  </si>
  <si>
    <t>FKQ</t>
  </si>
  <si>
    <t>ZuschussQ</t>
  </si>
  <si>
    <t>EKK-Satz</t>
  </si>
  <si>
    <t>FKK-Satz</t>
  </si>
  <si>
    <t>BauK-Satz der WoF</t>
  </si>
  <si>
    <t>BoRiW der GrdSF</t>
  </si>
  <si>
    <t>ErhA-Satz der WoF</t>
  </si>
  <si>
    <t>Wohnfläche = WoF</t>
  </si>
  <si>
    <t>*</t>
  </si>
  <si>
    <t>=</t>
  </si>
  <si>
    <t>Geschossfläche = GF</t>
  </si>
  <si>
    <t>/</t>
  </si>
  <si>
    <t>Grundstücksfläche = GrdSF</t>
  </si>
  <si>
    <t>Flächenberechnung</t>
  </si>
  <si>
    <t>Kaufpreis des Bodens = BoW</t>
  </si>
  <si>
    <t>Baunebenkosten = BNK</t>
  </si>
  <si>
    <t>Erwerbskosten des Bodens</t>
  </si>
  <si>
    <t>Berechnung der Herstellkosten des Gebäudes</t>
  </si>
  <si>
    <t>Berechnung der Anschaffungskosten des Bodens</t>
  </si>
  <si>
    <t>ANK-Satz</t>
  </si>
  <si>
    <t>Anschaffungsnebenkosten = ANK</t>
  </si>
  <si>
    <t>Baukosten des Gebäudes</t>
  </si>
  <si>
    <t>Herstellkosten des Gebäudes</t>
  </si>
  <si>
    <t>Berechnung des Finanzierungsbedarfs</t>
  </si>
  <si>
    <t>Finanzierungsbedarf</t>
  </si>
  <si>
    <t>Berechnung der Finanzierungsanteile</t>
  </si>
  <si>
    <t>EK-Anteil</t>
  </si>
  <si>
    <t>FK-Anteil</t>
  </si>
  <si>
    <t>Zuschussanteil (T-Nachlass, Subv. usw.)</t>
  </si>
  <si>
    <t>Eigenkapitalkosten = EKK</t>
  </si>
  <si>
    <t>Fremdkapitalkosten = FKK</t>
  </si>
  <si>
    <t>AfA des Gebäudes</t>
  </si>
  <si>
    <t>Erhaltungsaufwand</t>
  </si>
  <si>
    <t>Verwaltungskosten</t>
  </si>
  <si>
    <t>Zwischensumme vor MAW</t>
  </si>
  <si>
    <t>Mietausfallwagnis = MAW</t>
  </si>
  <si>
    <t>MAW-Satz</t>
  </si>
  <si>
    <t>VWK-Satz der Wo</t>
  </si>
  <si>
    <t>Laufende Kosten p.a. = Sollmiete p.a.</t>
  </si>
  <si>
    <t>Berechnung der laufenden Kosten p.a. als Sollmiete p.a.</t>
  </si>
  <si>
    <t>Berechnung der Miete pro qm Wohnfläche im Jahr und pro Monat</t>
  </si>
  <si>
    <t>Miete pro qm Wohnfläche p.a.</t>
  </si>
  <si>
    <t>Miete pro qm Wohnfläche pro Monat</t>
  </si>
  <si>
    <t>ZuschussK-Satz</t>
  </si>
  <si>
    <t>FK zu 50%</t>
  </si>
  <si>
    <t>FK zu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</si>
</sst>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\ &quot;Wo&quot;"/>
    <numFmt numFmtId="165" formatCode="#,##0\ &quot;qm/Wo&quot;"/>
    <numFmt numFmtId="166" formatCode="#,##0\ &quot;Jahre&quot;"/>
    <numFmt numFmtId="167" formatCode="0.00%\ &quot;p.a.&quot;"/>
    <numFmt numFmtId="168" formatCode="#,##0.00\ &quot;€/qm&quot;"/>
    <numFmt numFmtId="169" formatCode="#,##0.00\ &quot;€/qm p.a.&quot;"/>
    <numFmt numFmtId="170" formatCode="#,##0.00\ &quot;€/Wo p.a.&quot;"/>
    <numFmt numFmtId="171" formatCode="#,##0\ &quot;qm&quot;"/>
    <numFmt numFmtId="172" formatCode="#,##0.00\ &quot;€&quot;"/>
    <numFmt numFmtId="173" formatCode="#,##0.00\ &quot;€ p.a.&quot;"/>
    <numFmt numFmtId="174" formatCode="#,##0\ &quot;Mo p.a.&quot;"/>
    <numFmt numFmtId="175" formatCode="#,##0.00\ &quot;€/qm p.M.&quot;"/>
    <numFmt numFmtId="176" formatCode="#,##0.00\ &quot;qm&quot;"/>
    <numFmt numFmtId="177" formatCode="#,##0.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0" fontId="3" fillId="0" borderId="0" xfId="0" applyFont="1"/>
    <xf numFmtId="172" fontId="0" fillId="0" borderId="0" xfId="0" applyNumberFormat="1" applyAlignment="1">
      <alignment horizontal="center"/>
    </xf>
    <xf numFmtId="172" fontId="0" fillId="0" borderId="0" xfId="0" applyNumberFormat="1"/>
    <xf numFmtId="0" fontId="0" fillId="0" borderId="1" xfId="0" applyBorder="1"/>
    <xf numFmtId="165" fontId="0" fillId="0" borderId="1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72" fontId="0" fillId="0" borderId="1" xfId="0" applyNumberFormat="1" applyBorder="1"/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68" fontId="1" fillId="0" borderId="0" xfId="0" applyNumberFormat="1" applyFont="1" applyProtection="1">
      <protection locked="0"/>
    </xf>
    <xf numFmtId="10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169" fontId="1" fillId="0" borderId="0" xfId="0" applyNumberFormat="1" applyFont="1" applyProtection="1">
      <protection locked="0"/>
    </xf>
    <xf numFmtId="170" fontId="1" fillId="0" borderId="0" xfId="0" applyNumberFormat="1" applyFont="1" applyProtection="1">
      <protection locked="0"/>
    </xf>
    <xf numFmtId="16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73" fontId="0" fillId="0" borderId="0" xfId="0" applyNumberFormat="1"/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173" fontId="0" fillId="0" borderId="1" xfId="0" applyNumberFormat="1" applyBorder="1"/>
    <xf numFmtId="173" fontId="0" fillId="0" borderId="0" xfId="0" applyNumberFormat="1" applyAlignment="1">
      <alignment horizontal="center"/>
    </xf>
    <xf numFmtId="173" fontId="0" fillId="0" borderId="1" xfId="0" applyNumberFormat="1" applyBorder="1" applyAlignment="1">
      <alignment horizontal="center"/>
    </xf>
    <xf numFmtId="169" fontId="0" fillId="0" borderId="0" xfId="0" applyNumberFormat="1"/>
    <xf numFmtId="174" fontId="0" fillId="0" borderId="0" xfId="0" applyNumberFormat="1" applyAlignment="1">
      <alignment horizontal="center"/>
    </xf>
    <xf numFmtId="175" fontId="0" fillId="0" borderId="0" xfId="0" applyNumberFormat="1"/>
    <xf numFmtId="167" fontId="4" fillId="0" borderId="0" xfId="0" applyNumberFormat="1" applyFont="1"/>
    <xf numFmtId="176" fontId="0" fillId="0" borderId="0" xfId="0" applyNumberFormat="1"/>
    <xf numFmtId="176" fontId="0" fillId="0" borderId="0" xfId="0" applyNumberFormat="1" applyAlignment="1">
      <alignment horizontal="center"/>
    </xf>
    <xf numFmtId="0" fontId="4" fillId="0" borderId="0" xfId="0" applyFont="1" applyProtection="1">
      <protection locked="0"/>
    </xf>
    <xf numFmtId="0" fontId="3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175" fontId="3" fillId="2" borderId="0" xfId="0" applyNumberFormat="1" applyFont="1" applyFill="1" applyAlignment="1">
      <alignment horizontal="center"/>
    </xf>
    <xf numFmtId="177" fontId="2" fillId="0" borderId="0" xfId="0" applyNumberFormat="1" applyFont="1" applyProtection="1">
      <protection locked="0"/>
    </xf>
    <xf numFmtId="0" fontId="6" fillId="0" borderId="0" xfId="0" applyFont="1"/>
    <xf numFmtId="0" fontId="1" fillId="0" borderId="0" xfId="0" applyFont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1D3A-066C-4673-8E77-65495D52F8DA}">
  <dimension ref="A1:J47"/>
  <sheetViews>
    <sheetView tabSelected="1" zoomScale="110" zoomScaleNormal="110" workbookViewId="0"/>
  </sheetViews>
  <sheetFormatPr baseColWidth="10" defaultRowHeight="15" x14ac:dyDescent="0.25"/>
  <cols>
    <col min="1" max="1" width="34" customWidth="1"/>
    <col min="3" max="3" width="19.140625" customWidth="1"/>
    <col min="4" max="4" width="15.42578125" bestFit="1" customWidth="1"/>
    <col min="5" max="5" width="17.85546875" customWidth="1"/>
    <col min="7" max="7" width="18.28515625" customWidth="1"/>
    <col min="8" max="8" width="17.28515625" customWidth="1"/>
    <col min="9" max="9" width="17" bestFit="1" customWidth="1"/>
    <col min="10" max="10" width="15.42578125" bestFit="1" customWidth="1"/>
  </cols>
  <sheetData>
    <row r="1" spans="1:10" x14ac:dyDescent="0.25">
      <c r="A1" t="s">
        <v>0</v>
      </c>
      <c r="B1" s="14">
        <v>10</v>
      </c>
      <c r="C1" t="s">
        <v>12</v>
      </c>
      <c r="D1" s="17">
        <v>1400</v>
      </c>
      <c r="E1" t="s">
        <v>6</v>
      </c>
      <c r="F1" s="18">
        <v>0.2</v>
      </c>
      <c r="G1" t="s">
        <v>9</v>
      </c>
      <c r="H1" s="19">
        <v>0.04</v>
      </c>
    </row>
    <row r="2" spans="1:10" x14ac:dyDescent="0.25">
      <c r="A2" t="s">
        <v>1</v>
      </c>
      <c r="B2" s="15">
        <v>80</v>
      </c>
      <c r="C2" t="s">
        <v>26</v>
      </c>
      <c r="D2" s="18">
        <v>0.1</v>
      </c>
      <c r="E2" t="s">
        <v>7</v>
      </c>
      <c r="F2" s="18">
        <v>0.7</v>
      </c>
      <c r="G2" t="s">
        <v>10</v>
      </c>
      <c r="H2" s="19">
        <v>3.5000000000000003E-2</v>
      </c>
      <c r="I2" s="46" t="s">
        <v>52</v>
      </c>
      <c r="J2" s="45" t="s">
        <v>51</v>
      </c>
    </row>
    <row r="3" spans="1:10" x14ac:dyDescent="0.25">
      <c r="A3" t="s">
        <v>2</v>
      </c>
      <c r="B3" s="44">
        <v>0.8</v>
      </c>
      <c r="C3" t="s">
        <v>11</v>
      </c>
      <c r="D3" s="17">
        <v>4000</v>
      </c>
      <c r="E3" t="s">
        <v>8</v>
      </c>
      <c r="F3" s="18">
        <v>0.1</v>
      </c>
      <c r="G3" t="s">
        <v>50</v>
      </c>
      <c r="H3" s="37">
        <v>0</v>
      </c>
      <c r="J3" s="45" t="s">
        <v>52</v>
      </c>
    </row>
    <row r="4" spans="1:10" x14ac:dyDescent="0.25">
      <c r="A4" t="s">
        <v>3</v>
      </c>
      <c r="B4" s="44">
        <v>1.2</v>
      </c>
      <c r="C4" t="s">
        <v>4</v>
      </c>
      <c r="D4" s="18">
        <v>0.2</v>
      </c>
      <c r="G4" t="s">
        <v>5</v>
      </c>
      <c r="H4" s="20">
        <v>50</v>
      </c>
    </row>
    <row r="5" spans="1:10" x14ac:dyDescent="0.25">
      <c r="B5" s="40"/>
      <c r="G5" t="s">
        <v>13</v>
      </c>
      <c r="H5" s="21">
        <v>12</v>
      </c>
    </row>
    <row r="6" spans="1:10" x14ac:dyDescent="0.25">
      <c r="B6" s="40"/>
      <c r="G6" t="s">
        <v>44</v>
      </c>
      <c r="H6" s="22">
        <v>360</v>
      </c>
    </row>
    <row r="7" spans="1:10" x14ac:dyDescent="0.25">
      <c r="A7" s="41" t="s">
        <v>49</v>
      </c>
      <c r="B7" s="42" t="s">
        <v>16</v>
      </c>
      <c r="C7" s="43">
        <f>G47</f>
        <v>27.264916383219958</v>
      </c>
      <c r="G7" t="s">
        <v>43</v>
      </c>
      <c r="H7" s="18">
        <v>0.02</v>
      </c>
    </row>
    <row r="8" spans="1:10" x14ac:dyDescent="0.25">
      <c r="B8" s="16"/>
    </row>
    <row r="9" spans="1:10" x14ac:dyDescent="0.25">
      <c r="A9" s="5" t="s">
        <v>20</v>
      </c>
    </row>
    <row r="10" spans="1:10" x14ac:dyDescent="0.25">
      <c r="A10" t="s">
        <v>14</v>
      </c>
      <c r="B10" s="2" t="s">
        <v>16</v>
      </c>
      <c r="C10" s="2">
        <f>B2</f>
        <v>80</v>
      </c>
      <c r="D10" s="1" t="s">
        <v>15</v>
      </c>
      <c r="E10" s="3">
        <f>B1</f>
        <v>10</v>
      </c>
      <c r="F10" s="1" t="s">
        <v>16</v>
      </c>
      <c r="G10" s="38">
        <f>C10*E10</f>
        <v>800</v>
      </c>
    </row>
    <row r="11" spans="1:10" x14ac:dyDescent="0.25">
      <c r="A11" t="s">
        <v>17</v>
      </c>
      <c r="B11" s="2" t="s">
        <v>16</v>
      </c>
      <c r="C11" s="4">
        <f>G10</f>
        <v>800</v>
      </c>
      <c r="D11" s="1" t="s">
        <v>18</v>
      </c>
      <c r="E11" s="1">
        <f>B3</f>
        <v>0.8</v>
      </c>
      <c r="F11" s="1" t="s">
        <v>16</v>
      </c>
      <c r="G11" s="38">
        <f>C11/E11</f>
        <v>1000</v>
      </c>
    </row>
    <row r="12" spans="1:10" x14ac:dyDescent="0.25">
      <c r="A12" t="s">
        <v>19</v>
      </c>
      <c r="B12" s="2" t="s">
        <v>16</v>
      </c>
      <c r="C12" s="4">
        <f>G11</f>
        <v>1000</v>
      </c>
      <c r="D12" s="1" t="s">
        <v>18</v>
      </c>
      <c r="E12" s="1">
        <f>B4</f>
        <v>1.2</v>
      </c>
      <c r="F12" s="1" t="s">
        <v>16</v>
      </c>
      <c r="G12" s="38">
        <f>C12/E12</f>
        <v>833.33333333333337</v>
      </c>
    </row>
    <row r="14" spans="1:10" x14ac:dyDescent="0.25">
      <c r="A14" s="5" t="s">
        <v>25</v>
      </c>
    </row>
    <row r="15" spans="1:10" x14ac:dyDescent="0.25">
      <c r="A15" t="s">
        <v>21</v>
      </c>
      <c r="B15" s="2" t="s">
        <v>16</v>
      </c>
      <c r="C15" s="39">
        <f>G12</f>
        <v>833.33333333333337</v>
      </c>
      <c r="D15" s="1" t="s">
        <v>15</v>
      </c>
      <c r="E15" s="23">
        <f>D1</f>
        <v>1400</v>
      </c>
      <c r="F15" s="6" t="s">
        <v>16</v>
      </c>
      <c r="G15" s="7">
        <f>C15*E15</f>
        <v>1166666.6666666667</v>
      </c>
    </row>
    <row r="16" spans="1:10" x14ac:dyDescent="0.25">
      <c r="A16" s="8" t="s">
        <v>27</v>
      </c>
      <c r="B16" s="9" t="s">
        <v>16</v>
      </c>
      <c r="C16" s="10">
        <f>G15</f>
        <v>1166666.6666666667</v>
      </c>
      <c r="D16" s="11" t="s">
        <v>15</v>
      </c>
      <c r="E16" s="12">
        <f>D2</f>
        <v>0.1</v>
      </c>
      <c r="F16" s="10" t="s">
        <v>16</v>
      </c>
      <c r="G16" s="13">
        <f>C16*E16</f>
        <v>116666.66666666669</v>
      </c>
    </row>
    <row r="17" spans="1:7" x14ac:dyDescent="0.25">
      <c r="A17" t="s">
        <v>23</v>
      </c>
      <c r="B17" s="2" t="s">
        <v>16</v>
      </c>
      <c r="F17" s="1" t="s">
        <v>16</v>
      </c>
      <c r="G17" s="7">
        <f>G15+G16</f>
        <v>1283333.3333333335</v>
      </c>
    </row>
    <row r="19" spans="1:7" x14ac:dyDescent="0.25">
      <c r="A19" s="5" t="s">
        <v>24</v>
      </c>
    </row>
    <row r="20" spans="1:7" x14ac:dyDescent="0.25">
      <c r="A20" t="s">
        <v>28</v>
      </c>
      <c r="B20" s="2" t="s">
        <v>16</v>
      </c>
      <c r="C20" s="39">
        <f>G10</f>
        <v>800</v>
      </c>
      <c r="D20" s="1" t="s">
        <v>15</v>
      </c>
      <c r="E20" s="23">
        <f>D3</f>
        <v>4000</v>
      </c>
      <c r="F20" s="1" t="s">
        <v>16</v>
      </c>
      <c r="G20" s="7">
        <f>C20*E20</f>
        <v>3200000</v>
      </c>
    </row>
    <row r="21" spans="1:7" x14ac:dyDescent="0.25">
      <c r="A21" s="8" t="s">
        <v>22</v>
      </c>
      <c r="B21" s="9" t="s">
        <v>16</v>
      </c>
      <c r="C21" s="10">
        <f>G20</f>
        <v>3200000</v>
      </c>
      <c r="D21" s="11" t="s">
        <v>15</v>
      </c>
      <c r="E21" s="12">
        <f>D4</f>
        <v>0.2</v>
      </c>
      <c r="F21" s="11" t="s">
        <v>16</v>
      </c>
      <c r="G21" s="13">
        <f>C21*E21</f>
        <v>640000</v>
      </c>
    </row>
    <row r="22" spans="1:7" x14ac:dyDescent="0.25">
      <c r="A22" t="s">
        <v>29</v>
      </c>
      <c r="B22" s="2" t="s">
        <v>16</v>
      </c>
      <c r="F22" s="1" t="s">
        <v>16</v>
      </c>
      <c r="G22" s="7">
        <f>G20+G21</f>
        <v>3840000</v>
      </c>
    </row>
    <row r="24" spans="1:7" x14ac:dyDescent="0.25">
      <c r="A24" s="5" t="s">
        <v>30</v>
      </c>
    </row>
    <row r="25" spans="1:7" x14ac:dyDescent="0.25">
      <c r="A25" t="str">
        <f>A17</f>
        <v>Erwerbskosten des Bodens</v>
      </c>
      <c r="B25" s="2" t="s">
        <v>16</v>
      </c>
      <c r="F25" s="1" t="s">
        <v>16</v>
      </c>
      <c r="G25" s="7">
        <f>G17</f>
        <v>1283333.3333333335</v>
      </c>
    </row>
    <row r="26" spans="1:7" x14ac:dyDescent="0.25">
      <c r="A26" s="8" t="str">
        <f>A22</f>
        <v>Herstellkosten des Gebäudes</v>
      </c>
      <c r="B26" s="9" t="s">
        <v>16</v>
      </c>
      <c r="C26" s="8"/>
      <c r="D26" s="8"/>
      <c r="E26" s="8"/>
      <c r="F26" s="11" t="s">
        <v>16</v>
      </c>
      <c r="G26" s="13">
        <f>G22</f>
        <v>3840000</v>
      </c>
    </row>
    <row r="27" spans="1:7" x14ac:dyDescent="0.25">
      <c r="A27" t="s">
        <v>31</v>
      </c>
      <c r="B27" s="2" t="s">
        <v>16</v>
      </c>
      <c r="F27" s="1" t="s">
        <v>16</v>
      </c>
      <c r="G27" s="7">
        <f>G25+G26</f>
        <v>5123333.333333334</v>
      </c>
    </row>
    <row r="28" spans="1:7" x14ac:dyDescent="0.25">
      <c r="B28" s="2"/>
      <c r="F28" s="1"/>
      <c r="G28" s="7"/>
    </row>
    <row r="29" spans="1:7" x14ac:dyDescent="0.25">
      <c r="A29" s="5" t="s">
        <v>32</v>
      </c>
    </row>
    <row r="30" spans="1:7" x14ac:dyDescent="0.25">
      <c r="A30" t="s">
        <v>33</v>
      </c>
      <c r="B30" s="2" t="s">
        <v>16</v>
      </c>
      <c r="C30" s="6">
        <f>G27</f>
        <v>5123333.333333334</v>
      </c>
      <c r="D30" s="1" t="s">
        <v>15</v>
      </c>
      <c r="E30" s="24">
        <f>F1</f>
        <v>0.2</v>
      </c>
      <c r="F30" s="1" t="s">
        <v>16</v>
      </c>
      <c r="G30" s="7">
        <f>C30*E30</f>
        <v>1024666.6666666669</v>
      </c>
    </row>
    <row r="31" spans="1:7" x14ac:dyDescent="0.25">
      <c r="A31" t="s">
        <v>34</v>
      </c>
      <c r="B31" s="2" t="s">
        <v>16</v>
      </c>
      <c r="C31" s="6">
        <f>G27</f>
        <v>5123333.333333334</v>
      </c>
      <c r="D31" s="1" t="s">
        <v>15</v>
      </c>
      <c r="E31" s="24">
        <f>F2</f>
        <v>0.7</v>
      </c>
      <c r="F31" s="1" t="s">
        <v>16</v>
      </c>
      <c r="G31" s="7">
        <f>C31*E31</f>
        <v>3586333.3333333335</v>
      </c>
    </row>
    <row r="32" spans="1:7" x14ac:dyDescent="0.25">
      <c r="A32" s="8" t="s">
        <v>35</v>
      </c>
      <c r="B32" s="9" t="s">
        <v>16</v>
      </c>
      <c r="C32" s="10">
        <f>G27</f>
        <v>5123333.333333334</v>
      </c>
      <c r="D32" s="11" t="s">
        <v>15</v>
      </c>
      <c r="E32" s="12">
        <f>F3</f>
        <v>0.1</v>
      </c>
      <c r="F32" s="11" t="s">
        <v>16</v>
      </c>
      <c r="G32" s="13">
        <f>C32*E32</f>
        <v>512333.33333333343</v>
      </c>
    </row>
    <row r="33" spans="1:8" x14ac:dyDescent="0.25">
      <c r="A33" t="str">
        <f>A27</f>
        <v>Finanzierungsbedarf</v>
      </c>
      <c r="B33" s="2" t="s">
        <v>16</v>
      </c>
      <c r="F33" s="1" t="s">
        <v>16</v>
      </c>
      <c r="G33" s="7">
        <f>G30+G31+G32</f>
        <v>5123333.333333333</v>
      </c>
    </row>
    <row r="35" spans="1:8" x14ac:dyDescent="0.25">
      <c r="A35" s="5" t="s">
        <v>46</v>
      </c>
    </row>
    <row r="36" spans="1:8" x14ac:dyDescent="0.25">
      <c r="A36" t="s">
        <v>36</v>
      </c>
      <c r="B36" s="2" t="s">
        <v>16</v>
      </c>
      <c r="C36" s="6">
        <f>G30</f>
        <v>1024666.6666666669</v>
      </c>
      <c r="D36" s="1" t="s">
        <v>15</v>
      </c>
      <c r="E36" s="26">
        <f>H1</f>
        <v>0.04</v>
      </c>
      <c r="F36" s="1" t="s">
        <v>16</v>
      </c>
      <c r="G36" s="25">
        <f>C36*E36</f>
        <v>40986.666666666679</v>
      </c>
    </row>
    <row r="37" spans="1:8" x14ac:dyDescent="0.25">
      <c r="A37" t="s">
        <v>37</v>
      </c>
      <c r="B37" s="2" t="s">
        <v>16</v>
      </c>
      <c r="C37" s="6">
        <f>IF(I2="FK zu 50%",G31*0.5,G31)</f>
        <v>3586333.3333333335</v>
      </c>
      <c r="D37" s="1" t="s">
        <v>15</v>
      </c>
      <c r="E37" s="26">
        <f>H2</f>
        <v>3.5000000000000003E-2</v>
      </c>
      <c r="F37" s="1" t="s">
        <v>16</v>
      </c>
      <c r="G37" s="25">
        <f>C37*E37</f>
        <v>125521.66666666669</v>
      </c>
      <c r="H37" s="1" t="str">
        <f>I2</f>
        <v>FK zu 100%</v>
      </c>
    </row>
    <row r="38" spans="1:8" x14ac:dyDescent="0.25">
      <c r="A38" t="s">
        <v>38</v>
      </c>
      <c r="B38" s="2" t="s">
        <v>16</v>
      </c>
      <c r="C38" s="6">
        <f>G22</f>
        <v>3840000</v>
      </c>
      <c r="D38" s="1" t="s">
        <v>18</v>
      </c>
      <c r="E38" s="27">
        <f>H4</f>
        <v>50</v>
      </c>
      <c r="F38" s="1" t="s">
        <v>16</v>
      </c>
      <c r="G38" s="25">
        <f>C38/E38</f>
        <v>76800</v>
      </c>
    </row>
    <row r="39" spans="1:8" x14ac:dyDescent="0.25">
      <c r="A39" t="s">
        <v>39</v>
      </c>
      <c r="B39" s="2" t="s">
        <v>16</v>
      </c>
      <c r="C39" s="39">
        <f>G10</f>
        <v>800</v>
      </c>
      <c r="D39" s="1" t="s">
        <v>15</v>
      </c>
      <c r="E39" s="28">
        <f>H5</f>
        <v>12</v>
      </c>
      <c r="F39" s="1" t="s">
        <v>16</v>
      </c>
      <c r="G39" s="25">
        <f>C39*E39</f>
        <v>9600</v>
      </c>
    </row>
    <row r="40" spans="1:8" x14ac:dyDescent="0.25">
      <c r="A40" s="8" t="s">
        <v>40</v>
      </c>
      <c r="B40" s="9" t="s">
        <v>16</v>
      </c>
      <c r="C40" s="29">
        <f>B1</f>
        <v>10</v>
      </c>
      <c r="D40" s="11" t="s">
        <v>15</v>
      </c>
      <c r="E40" s="30">
        <f>H6</f>
        <v>360</v>
      </c>
      <c r="F40" s="11" t="s">
        <v>16</v>
      </c>
      <c r="G40" s="31">
        <f>C40*E40</f>
        <v>3600</v>
      </c>
    </row>
    <row r="41" spans="1:8" x14ac:dyDescent="0.25">
      <c r="A41" t="s">
        <v>41</v>
      </c>
      <c r="B41" s="2" t="s">
        <v>16</v>
      </c>
      <c r="F41" s="1" t="s">
        <v>16</v>
      </c>
      <c r="G41" s="25">
        <f>G36+G37+G38+G39+G40</f>
        <v>256508.33333333337</v>
      </c>
    </row>
    <row r="42" spans="1:8" x14ac:dyDescent="0.25">
      <c r="A42" s="8" t="s">
        <v>42</v>
      </c>
      <c r="B42" s="9" t="s">
        <v>16</v>
      </c>
      <c r="C42" s="33">
        <f>G41</f>
        <v>256508.33333333337</v>
      </c>
      <c r="D42" s="11" t="s">
        <v>15</v>
      </c>
      <c r="E42" s="11" t="str">
        <f>ROUND(H7*100,2)&amp;" / "&amp;ROUND((1-H7)*100,2)</f>
        <v>2 / 98</v>
      </c>
      <c r="F42" s="11" t="s">
        <v>16</v>
      </c>
      <c r="G42" s="31">
        <f>C42*H7/(1-H7)</f>
        <v>5234.8639455782322</v>
      </c>
    </row>
    <row r="43" spans="1:8" x14ac:dyDescent="0.25">
      <c r="A43" t="s">
        <v>45</v>
      </c>
      <c r="G43" s="25">
        <f>G41+G42</f>
        <v>261743.1972789116</v>
      </c>
    </row>
    <row r="45" spans="1:8" x14ac:dyDescent="0.25">
      <c r="A45" s="5" t="s">
        <v>47</v>
      </c>
    </row>
    <row r="46" spans="1:8" x14ac:dyDescent="0.25">
      <c r="A46" t="s">
        <v>48</v>
      </c>
      <c r="B46" s="2" t="s">
        <v>16</v>
      </c>
      <c r="C46" s="32">
        <f>G43</f>
        <v>261743.1972789116</v>
      </c>
      <c r="D46" s="1" t="s">
        <v>18</v>
      </c>
      <c r="E46" s="4">
        <f>G10</f>
        <v>800</v>
      </c>
      <c r="F46" s="1" t="s">
        <v>16</v>
      </c>
      <c r="G46" s="34">
        <f>C46/E46</f>
        <v>327.17899659863951</v>
      </c>
    </row>
    <row r="47" spans="1:8" x14ac:dyDescent="0.25">
      <c r="A47" t="s">
        <v>49</v>
      </c>
      <c r="B47" s="2" t="s">
        <v>16</v>
      </c>
      <c r="C47" s="28">
        <f>G46</f>
        <v>327.17899659863951</v>
      </c>
      <c r="D47" s="1" t="s">
        <v>18</v>
      </c>
      <c r="E47" s="35">
        <v>12</v>
      </c>
      <c r="F47" s="1" t="s">
        <v>16</v>
      </c>
      <c r="G47" s="36">
        <f>C47/E47</f>
        <v>27.264916383219958</v>
      </c>
    </row>
  </sheetData>
  <sheetProtection algorithmName="SHA-512" hashValue="GvhOXQF3obDcNC9IBJAf5QgZJUDc+YH2kGcvi7oqc6LdbSU0B4gYOEpAaE/wD19jNtsxeFlpJR68/hDAaMfPhg==" saltValue="+mTbzI5a9Ytcgf8zzpoPKQ==" spinCount="100000" sheet="1" objects="1" scenarios="1"/>
  <dataConsolidate/>
  <dataValidations count="3">
    <dataValidation type="custom" allowBlank="1" showInputMessage="1" showErrorMessage="1" sqref="G10" xr:uid="{15A03ADD-D3B6-42E0-A99B-BB4719AAEA4A}">
      <formula1>F1+F2+F3=1</formula1>
    </dataValidation>
    <dataValidation type="custom" errorStyle="warning" allowBlank="1" showInputMessage="1" showErrorMessage="1" errorTitle="Achtung!" error="Die Summe von EKQ, FKQ und ZuschussQ muss 100% ergeben._x000a__x000a_Bitte das Prozentzeichen jeweils mit eingeben." sqref="F1:F3" xr:uid="{232BB38A-65EC-49C2-BAC5-865961637BC4}">
      <formula1>SUM(F1:F3)=1</formula1>
    </dataValidation>
    <dataValidation type="list" allowBlank="1" showInputMessage="1" showErrorMessage="1" sqref="I2" xr:uid="{0F517198-26D3-914A-9DF6-77728AA858BD}">
      <formula1>$J$2:$J$3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3408-6F29-4533-A90C-BC11E0662850}">
  <dimension ref="A1:J47"/>
  <sheetViews>
    <sheetView zoomScale="110" zoomScaleNormal="110" workbookViewId="0"/>
  </sheetViews>
  <sheetFormatPr baseColWidth="10" defaultRowHeight="15" x14ac:dyDescent="0.25"/>
  <cols>
    <col min="1" max="1" width="34" customWidth="1"/>
    <col min="3" max="3" width="19.140625" customWidth="1"/>
    <col min="4" max="4" width="15.42578125" bestFit="1" customWidth="1"/>
    <col min="5" max="5" width="17.85546875" customWidth="1"/>
    <col min="7" max="7" width="18.28515625" customWidth="1"/>
    <col min="8" max="8" width="17.28515625" customWidth="1"/>
    <col min="9" max="9" width="17" bestFit="1" customWidth="1"/>
    <col min="10" max="10" width="15.42578125" bestFit="1" customWidth="1"/>
  </cols>
  <sheetData>
    <row r="1" spans="1:10" x14ac:dyDescent="0.25">
      <c r="A1" t="s">
        <v>0</v>
      </c>
      <c r="B1" s="14">
        <v>10</v>
      </c>
      <c r="C1" t="s">
        <v>12</v>
      </c>
      <c r="D1" s="17">
        <v>1000</v>
      </c>
      <c r="E1" t="s">
        <v>6</v>
      </c>
      <c r="F1" s="18">
        <v>0.2</v>
      </c>
      <c r="G1" t="s">
        <v>9</v>
      </c>
      <c r="H1" s="19">
        <v>0.03</v>
      </c>
    </row>
    <row r="2" spans="1:10" x14ac:dyDescent="0.25">
      <c r="A2" t="s">
        <v>1</v>
      </c>
      <c r="B2" s="15">
        <v>80</v>
      </c>
      <c r="C2" t="s">
        <v>26</v>
      </c>
      <c r="D2" s="18">
        <v>0.1</v>
      </c>
      <c r="E2" t="s">
        <v>7</v>
      </c>
      <c r="F2" s="18">
        <v>0.6</v>
      </c>
      <c r="G2" t="s">
        <v>10</v>
      </c>
      <c r="H2" s="19">
        <v>2.5000000000000001E-2</v>
      </c>
      <c r="I2" s="46" t="s">
        <v>52</v>
      </c>
      <c r="J2" s="45" t="s">
        <v>51</v>
      </c>
    </row>
    <row r="3" spans="1:10" x14ac:dyDescent="0.25">
      <c r="A3" t="s">
        <v>2</v>
      </c>
      <c r="B3" s="44">
        <v>0.8</v>
      </c>
      <c r="C3" t="s">
        <v>11</v>
      </c>
      <c r="D3" s="17">
        <v>3000</v>
      </c>
      <c r="E3" t="s">
        <v>8</v>
      </c>
      <c r="F3" s="18">
        <v>0.2</v>
      </c>
      <c r="G3" t="s">
        <v>50</v>
      </c>
      <c r="H3" s="37">
        <v>0</v>
      </c>
      <c r="J3" s="45" t="s">
        <v>52</v>
      </c>
    </row>
    <row r="4" spans="1:10" x14ac:dyDescent="0.25">
      <c r="A4" t="s">
        <v>3</v>
      </c>
      <c r="B4" s="44">
        <v>1.2</v>
      </c>
      <c r="C4" t="s">
        <v>4</v>
      </c>
      <c r="D4" s="18">
        <v>0.15</v>
      </c>
      <c r="G4" t="s">
        <v>5</v>
      </c>
      <c r="H4" s="20">
        <v>75</v>
      </c>
    </row>
    <row r="5" spans="1:10" x14ac:dyDescent="0.25">
      <c r="B5" s="40"/>
      <c r="G5" t="s">
        <v>13</v>
      </c>
      <c r="H5" s="21">
        <v>12</v>
      </c>
    </row>
    <row r="6" spans="1:10" x14ac:dyDescent="0.25">
      <c r="B6" s="40"/>
      <c r="G6" t="s">
        <v>44</v>
      </c>
      <c r="H6" s="22">
        <v>360</v>
      </c>
    </row>
    <row r="7" spans="1:10" x14ac:dyDescent="0.25">
      <c r="A7" s="41" t="s">
        <v>49</v>
      </c>
      <c r="B7" s="42" t="s">
        <v>16</v>
      </c>
      <c r="C7" s="43">
        <f>G47</f>
        <v>13.521471088435375</v>
      </c>
      <c r="G7" t="s">
        <v>43</v>
      </c>
      <c r="H7" s="18">
        <v>0.02</v>
      </c>
    </row>
    <row r="8" spans="1:10" x14ac:dyDescent="0.25">
      <c r="B8" s="16"/>
    </row>
    <row r="9" spans="1:10" x14ac:dyDescent="0.25">
      <c r="A9" s="5" t="s">
        <v>20</v>
      </c>
    </row>
    <row r="10" spans="1:10" x14ac:dyDescent="0.25">
      <c r="A10" t="s">
        <v>14</v>
      </c>
      <c r="B10" s="2" t="s">
        <v>16</v>
      </c>
      <c r="C10" s="2">
        <f>B2</f>
        <v>80</v>
      </c>
      <c r="D10" s="1" t="s">
        <v>15</v>
      </c>
      <c r="E10" s="3">
        <f>B1</f>
        <v>10</v>
      </c>
      <c r="F10" s="1" t="s">
        <v>16</v>
      </c>
      <c r="G10" s="38">
        <f>C10*E10</f>
        <v>800</v>
      </c>
    </row>
    <row r="11" spans="1:10" x14ac:dyDescent="0.25">
      <c r="A11" t="s">
        <v>17</v>
      </c>
      <c r="B11" s="2" t="s">
        <v>16</v>
      </c>
      <c r="C11" s="4">
        <f>G10</f>
        <v>800</v>
      </c>
      <c r="D11" s="1" t="s">
        <v>18</v>
      </c>
      <c r="E11" s="1">
        <f>B3</f>
        <v>0.8</v>
      </c>
      <c r="F11" s="1" t="s">
        <v>16</v>
      </c>
      <c r="G11" s="38">
        <f>C11/E11</f>
        <v>1000</v>
      </c>
    </row>
    <row r="12" spans="1:10" x14ac:dyDescent="0.25">
      <c r="A12" t="s">
        <v>19</v>
      </c>
      <c r="B12" s="2" t="s">
        <v>16</v>
      </c>
      <c r="C12" s="4">
        <f>G11</f>
        <v>1000</v>
      </c>
      <c r="D12" s="1" t="s">
        <v>18</v>
      </c>
      <c r="E12" s="1">
        <f>B4</f>
        <v>1.2</v>
      </c>
      <c r="F12" s="1" t="s">
        <v>16</v>
      </c>
      <c r="G12" s="38">
        <f>C12/E12</f>
        <v>833.33333333333337</v>
      </c>
    </row>
    <row r="14" spans="1:10" x14ac:dyDescent="0.25">
      <c r="A14" s="5" t="s">
        <v>25</v>
      </c>
    </row>
    <row r="15" spans="1:10" x14ac:dyDescent="0.25">
      <c r="A15" t="s">
        <v>21</v>
      </c>
      <c r="B15" s="2" t="s">
        <v>16</v>
      </c>
      <c r="C15" s="39">
        <f>G12</f>
        <v>833.33333333333337</v>
      </c>
      <c r="D15" s="1" t="s">
        <v>15</v>
      </c>
      <c r="E15" s="23">
        <f>D1</f>
        <v>1000</v>
      </c>
      <c r="F15" s="6" t="s">
        <v>16</v>
      </c>
      <c r="G15" s="7">
        <f>C15*E15</f>
        <v>833333.33333333337</v>
      </c>
    </row>
    <row r="16" spans="1:10" x14ac:dyDescent="0.25">
      <c r="A16" s="8" t="s">
        <v>27</v>
      </c>
      <c r="B16" s="9" t="s">
        <v>16</v>
      </c>
      <c r="C16" s="10">
        <f>G15</f>
        <v>833333.33333333337</v>
      </c>
      <c r="D16" s="11" t="s">
        <v>15</v>
      </c>
      <c r="E16" s="12">
        <f>D2</f>
        <v>0.1</v>
      </c>
      <c r="F16" s="10" t="s">
        <v>16</v>
      </c>
      <c r="G16" s="13">
        <f>C16*E16</f>
        <v>83333.333333333343</v>
      </c>
    </row>
    <row r="17" spans="1:7" x14ac:dyDescent="0.25">
      <c r="A17" t="s">
        <v>23</v>
      </c>
      <c r="B17" s="2" t="s">
        <v>16</v>
      </c>
      <c r="F17" s="1" t="s">
        <v>16</v>
      </c>
      <c r="G17" s="7">
        <f>G15+G16</f>
        <v>916666.66666666674</v>
      </c>
    </row>
    <row r="19" spans="1:7" x14ac:dyDescent="0.25">
      <c r="A19" s="5" t="s">
        <v>24</v>
      </c>
    </row>
    <row r="20" spans="1:7" x14ac:dyDescent="0.25">
      <c r="A20" t="s">
        <v>28</v>
      </c>
      <c r="B20" s="2" t="s">
        <v>16</v>
      </c>
      <c r="C20" s="39">
        <f>G10</f>
        <v>800</v>
      </c>
      <c r="D20" s="1" t="s">
        <v>15</v>
      </c>
      <c r="E20" s="23">
        <f>D3</f>
        <v>3000</v>
      </c>
      <c r="F20" s="1" t="s">
        <v>16</v>
      </c>
      <c r="G20" s="7">
        <f>C20*E20</f>
        <v>2400000</v>
      </c>
    </row>
    <row r="21" spans="1:7" x14ac:dyDescent="0.25">
      <c r="A21" s="8" t="s">
        <v>22</v>
      </c>
      <c r="B21" s="9" t="s">
        <v>16</v>
      </c>
      <c r="C21" s="10">
        <f>G20</f>
        <v>2400000</v>
      </c>
      <c r="D21" s="11" t="s">
        <v>15</v>
      </c>
      <c r="E21" s="12">
        <f>D4</f>
        <v>0.15</v>
      </c>
      <c r="F21" s="11" t="s">
        <v>16</v>
      </c>
      <c r="G21" s="13">
        <f>C21*E21</f>
        <v>360000</v>
      </c>
    </row>
    <row r="22" spans="1:7" x14ac:dyDescent="0.25">
      <c r="A22" t="s">
        <v>29</v>
      </c>
      <c r="B22" s="2" t="s">
        <v>16</v>
      </c>
      <c r="F22" s="1" t="s">
        <v>16</v>
      </c>
      <c r="G22" s="7">
        <f>G20+G21</f>
        <v>2760000</v>
      </c>
    </row>
    <row r="24" spans="1:7" x14ac:dyDescent="0.25">
      <c r="A24" s="5" t="s">
        <v>30</v>
      </c>
    </row>
    <row r="25" spans="1:7" x14ac:dyDescent="0.25">
      <c r="A25" t="str">
        <f>A17</f>
        <v>Erwerbskosten des Bodens</v>
      </c>
      <c r="B25" s="2" t="s">
        <v>16</v>
      </c>
      <c r="F25" s="1" t="s">
        <v>16</v>
      </c>
      <c r="G25" s="7">
        <f>G17</f>
        <v>916666.66666666674</v>
      </c>
    </row>
    <row r="26" spans="1:7" x14ac:dyDescent="0.25">
      <c r="A26" s="8" t="str">
        <f>A22</f>
        <v>Herstellkosten des Gebäudes</v>
      </c>
      <c r="B26" s="9" t="s">
        <v>16</v>
      </c>
      <c r="C26" s="8"/>
      <c r="D26" s="8"/>
      <c r="E26" s="8"/>
      <c r="F26" s="11" t="s">
        <v>16</v>
      </c>
      <c r="G26" s="13">
        <f>G22</f>
        <v>2760000</v>
      </c>
    </row>
    <row r="27" spans="1:7" x14ac:dyDescent="0.25">
      <c r="A27" t="s">
        <v>31</v>
      </c>
      <c r="B27" s="2" t="s">
        <v>16</v>
      </c>
      <c r="F27" s="1" t="s">
        <v>16</v>
      </c>
      <c r="G27" s="7">
        <f>G25+G26</f>
        <v>3676666.666666667</v>
      </c>
    </row>
    <row r="28" spans="1:7" x14ac:dyDescent="0.25">
      <c r="B28" s="2"/>
      <c r="F28" s="1"/>
      <c r="G28" s="7"/>
    </row>
    <row r="29" spans="1:7" x14ac:dyDescent="0.25">
      <c r="A29" s="5" t="s">
        <v>32</v>
      </c>
    </row>
    <row r="30" spans="1:7" x14ac:dyDescent="0.25">
      <c r="A30" t="s">
        <v>33</v>
      </c>
      <c r="B30" s="2" t="s">
        <v>16</v>
      </c>
      <c r="C30" s="6">
        <f>G27</f>
        <v>3676666.666666667</v>
      </c>
      <c r="D30" s="1" t="s">
        <v>15</v>
      </c>
      <c r="E30" s="24">
        <f>F1</f>
        <v>0.2</v>
      </c>
      <c r="F30" s="1" t="s">
        <v>16</v>
      </c>
      <c r="G30" s="7">
        <f>C30*E30</f>
        <v>735333.33333333349</v>
      </c>
    </row>
    <row r="31" spans="1:7" x14ac:dyDescent="0.25">
      <c r="A31" t="s">
        <v>34</v>
      </c>
      <c r="B31" s="2" t="s">
        <v>16</v>
      </c>
      <c r="C31" s="6">
        <f>G27</f>
        <v>3676666.666666667</v>
      </c>
      <c r="D31" s="1" t="s">
        <v>15</v>
      </c>
      <c r="E31" s="24">
        <f>F2</f>
        <v>0.6</v>
      </c>
      <c r="F31" s="1" t="s">
        <v>16</v>
      </c>
      <c r="G31" s="7">
        <f>C31*E31</f>
        <v>2206000</v>
      </c>
    </row>
    <row r="32" spans="1:7" x14ac:dyDescent="0.25">
      <c r="A32" s="8" t="s">
        <v>35</v>
      </c>
      <c r="B32" s="9" t="s">
        <v>16</v>
      </c>
      <c r="C32" s="10">
        <f>G27</f>
        <v>3676666.666666667</v>
      </c>
      <c r="D32" s="11" t="s">
        <v>15</v>
      </c>
      <c r="E32" s="12">
        <f>F3</f>
        <v>0.2</v>
      </c>
      <c r="F32" s="11" t="s">
        <v>16</v>
      </c>
      <c r="G32" s="13">
        <f>C32*E32</f>
        <v>735333.33333333349</v>
      </c>
    </row>
    <row r="33" spans="1:8" x14ac:dyDescent="0.25">
      <c r="A33" t="str">
        <f>A27</f>
        <v>Finanzierungsbedarf</v>
      </c>
      <c r="B33" s="2" t="s">
        <v>16</v>
      </c>
      <c r="F33" s="1" t="s">
        <v>16</v>
      </c>
      <c r="G33" s="7">
        <f>G30+G31+G32</f>
        <v>3676666.666666667</v>
      </c>
    </row>
    <row r="35" spans="1:8" x14ac:dyDescent="0.25">
      <c r="A35" s="5" t="s">
        <v>46</v>
      </c>
    </row>
    <row r="36" spans="1:8" x14ac:dyDescent="0.25">
      <c r="A36" t="s">
        <v>36</v>
      </c>
      <c r="B36" s="2" t="s">
        <v>16</v>
      </c>
      <c r="C36" s="6">
        <f>G30</f>
        <v>735333.33333333349</v>
      </c>
      <c r="D36" s="1" t="s">
        <v>15</v>
      </c>
      <c r="E36" s="26">
        <f>H1</f>
        <v>0.03</v>
      </c>
      <c r="F36" s="1" t="s">
        <v>16</v>
      </c>
      <c r="G36" s="25">
        <f>C36*E36</f>
        <v>22060.000000000004</v>
      </c>
    </row>
    <row r="37" spans="1:8" x14ac:dyDescent="0.25">
      <c r="A37" t="s">
        <v>37</v>
      </c>
      <c r="B37" s="2" t="s">
        <v>16</v>
      </c>
      <c r="C37" s="6">
        <f>IF(I2="FK zu 50%",G31*0.5,G31)</f>
        <v>2206000</v>
      </c>
      <c r="D37" s="1" t="s">
        <v>15</v>
      </c>
      <c r="E37" s="26">
        <f>H2</f>
        <v>2.5000000000000001E-2</v>
      </c>
      <c r="F37" s="1" t="s">
        <v>16</v>
      </c>
      <c r="G37" s="25">
        <f>C37*E37</f>
        <v>55150</v>
      </c>
      <c r="H37" s="1" t="str">
        <f>I2</f>
        <v>FK zu 100%</v>
      </c>
    </row>
    <row r="38" spans="1:8" x14ac:dyDescent="0.25">
      <c r="A38" t="s">
        <v>38</v>
      </c>
      <c r="B38" s="2" t="s">
        <v>16</v>
      </c>
      <c r="C38" s="6">
        <f>G22</f>
        <v>2760000</v>
      </c>
      <c r="D38" s="1" t="s">
        <v>18</v>
      </c>
      <c r="E38" s="27">
        <f>H4</f>
        <v>75</v>
      </c>
      <c r="F38" s="1" t="s">
        <v>16</v>
      </c>
      <c r="G38" s="25">
        <f>C38/E38</f>
        <v>36800</v>
      </c>
    </row>
    <row r="39" spans="1:8" x14ac:dyDescent="0.25">
      <c r="A39" t="s">
        <v>39</v>
      </c>
      <c r="B39" s="2" t="s">
        <v>16</v>
      </c>
      <c r="C39" s="39">
        <f>G10</f>
        <v>800</v>
      </c>
      <c r="D39" s="1" t="s">
        <v>15</v>
      </c>
      <c r="E39" s="28">
        <f>H5</f>
        <v>12</v>
      </c>
      <c r="F39" s="1" t="s">
        <v>16</v>
      </c>
      <c r="G39" s="25">
        <f>C39*E39</f>
        <v>9600</v>
      </c>
    </row>
    <row r="40" spans="1:8" x14ac:dyDescent="0.25">
      <c r="A40" s="8" t="s">
        <v>40</v>
      </c>
      <c r="B40" s="9" t="s">
        <v>16</v>
      </c>
      <c r="C40" s="29">
        <f>B1</f>
        <v>10</v>
      </c>
      <c r="D40" s="11" t="s">
        <v>15</v>
      </c>
      <c r="E40" s="30">
        <f>H6</f>
        <v>360</v>
      </c>
      <c r="F40" s="11" t="s">
        <v>16</v>
      </c>
      <c r="G40" s="31">
        <f>C40*E40</f>
        <v>3600</v>
      </c>
    </row>
    <row r="41" spans="1:8" x14ac:dyDescent="0.25">
      <c r="A41" t="s">
        <v>41</v>
      </c>
      <c r="B41" s="2" t="s">
        <v>16</v>
      </c>
      <c r="F41" s="1" t="s">
        <v>16</v>
      </c>
      <c r="G41" s="25">
        <f>G36+G37+G38+G39+G40</f>
        <v>127210</v>
      </c>
    </row>
    <row r="42" spans="1:8" x14ac:dyDescent="0.25">
      <c r="A42" s="8" t="s">
        <v>42</v>
      </c>
      <c r="B42" s="9" t="s">
        <v>16</v>
      </c>
      <c r="C42" s="33">
        <f>G41</f>
        <v>127210</v>
      </c>
      <c r="D42" s="11" t="s">
        <v>15</v>
      </c>
      <c r="E42" s="11" t="str">
        <f>ROUND(H7*100,2)&amp;" / "&amp;ROUND((1-H7)*100,2)</f>
        <v>2 / 98</v>
      </c>
      <c r="F42" s="11" t="s">
        <v>16</v>
      </c>
      <c r="G42" s="31">
        <f>C42*H7/(1-H7)</f>
        <v>2596.1224489795923</v>
      </c>
    </row>
    <row r="43" spans="1:8" x14ac:dyDescent="0.25">
      <c r="A43" t="s">
        <v>45</v>
      </c>
      <c r="G43" s="25">
        <f>G41+G42</f>
        <v>129806.12244897959</v>
      </c>
    </row>
    <row r="45" spans="1:8" x14ac:dyDescent="0.25">
      <c r="A45" s="5" t="s">
        <v>47</v>
      </c>
    </row>
    <row r="46" spans="1:8" x14ac:dyDescent="0.25">
      <c r="A46" t="s">
        <v>48</v>
      </c>
      <c r="B46" s="2" t="s">
        <v>16</v>
      </c>
      <c r="C46" s="32">
        <f>G43</f>
        <v>129806.12244897959</v>
      </c>
      <c r="D46" s="1" t="s">
        <v>18</v>
      </c>
      <c r="E46" s="4">
        <f>G10</f>
        <v>800</v>
      </c>
      <c r="F46" s="1" t="s">
        <v>16</v>
      </c>
      <c r="G46" s="34">
        <f>C46/E46</f>
        <v>162.25765306122449</v>
      </c>
    </row>
    <row r="47" spans="1:8" x14ac:dyDescent="0.25">
      <c r="A47" t="s">
        <v>49</v>
      </c>
      <c r="B47" s="2" t="s">
        <v>16</v>
      </c>
      <c r="C47" s="28">
        <f>G46</f>
        <v>162.25765306122449</v>
      </c>
      <c r="D47" s="1" t="s">
        <v>18</v>
      </c>
      <c r="E47" s="35">
        <v>12</v>
      </c>
      <c r="F47" s="1" t="s">
        <v>16</v>
      </c>
      <c r="G47" s="36">
        <f>C47/E47</f>
        <v>13.521471088435375</v>
      </c>
    </row>
  </sheetData>
  <sheetProtection algorithmName="SHA-512" hashValue="WqWlEQId7lYuJXSnlO/XUF71I0JJFA6hVBSsU9Z1d6pPaMRcxz6tlTgTXIl0geWFjhLbMOQO/QPEdQRZLpRFCA==" saltValue="CymEAbSrQ6Op4XgdFBSw8A==" spinCount="100000" sheet="1" objects="1" scenarios="1"/>
  <dataConsolidate/>
  <dataValidations count="3">
    <dataValidation type="list" allowBlank="1" showInputMessage="1" showErrorMessage="1" sqref="I2" xr:uid="{357E19D4-24CC-470A-A382-088319ED3639}">
      <formula1>$J$2:$J$3</formula1>
    </dataValidation>
    <dataValidation type="custom" errorStyle="warning" allowBlank="1" showInputMessage="1" showErrorMessage="1" errorTitle="Achtung!" error="Die Summe von EKQ, FKQ und ZuschussQ muss 100% ergeben._x000a__x000a_Bitte das Prozentzeichen jeweils mit eingeben." sqref="F1:F3" xr:uid="{CE942B56-36B0-4A7A-A7FD-68016F8E201B}">
      <formula1>SUM(F1:F3)=1</formula1>
    </dataValidation>
    <dataValidation type="custom" allowBlank="1" showInputMessage="1" showErrorMessage="1" sqref="G10" xr:uid="{FEB2F36D-4A9E-427A-8B3F-9D5080054302}">
      <formula1>F1+F2+F3=1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08A7-2006-4B7E-8D0B-BB041E167254}">
  <dimension ref="A1:J47"/>
  <sheetViews>
    <sheetView zoomScale="110" zoomScaleNormal="110" workbookViewId="0"/>
  </sheetViews>
  <sheetFormatPr baseColWidth="10" defaultRowHeight="15" x14ac:dyDescent="0.25"/>
  <cols>
    <col min="1" max="1" width="34" customWidth="1"/>
    <col min="3" max="3" width="19.140625" customWidth="1"/>
    <col min="4" max="4" width="15.42578125" bestFit="1" customWidth="1"/>
    <col min="5" max="5" width="17.85546875" customWidth="1"/>
    <col min="7" max="7" width="18.28515625" customWidth="1"/>
    <col min="8" max="8" width="17.28515625" customWidth="1"/>
    <col min="9" max="9" width="17" bestFit="1" customWidth="1"/>
    <col min="10" max="10" width="15.42578125" bestFit="1" customWidth="1"/>
  </cols>
  <sheetData>
    <row r="1" spans="1:10" x14ac:dyDescent="0.25">
      <c r="A1" t="s">
        <v>0</v>
      </c>
      <c r="B1" s="14">
        <v>10</v>
      </c>
      <c r="C1" t="s">
        <v>12</v>
      </c>
      <c r="D1" s="17">
        <v>1400</v>
      </c>
      <c r="E1" t="s">
        <v>6</v>
      </c>
      <c r="F1" s="18">
        <v>0.2</v>
      </c>
      <c r="G1" t="s">
        <v>9</v>
      </c>
      <c r="H1" s="19">
        <v>0.04</v>
      </c>
    </row>
    <row r="2" spans="1:10" x14ac:dyDescent="0.25">
      <c r="A2" t="s">
        <v>1</v>
      </c>
      <c r="B2" s="15">
        <v>80</v>
      </c>
      <c r="C2" t="s">
        <v>26</v>
      </c>
      <c r="D2" s="18">
        <v>0.1</v>
      </c>
      <c r="E2" t="s">
        <v>7</v>
      </c>
      <c r="F2" s="18">
        <v>0.7</v>
      </c>
      <c r="G2" t="s">
        <v>10</v>
      </c>
      <c r="H2" s="19">
        <v>3.5000000000000003E-2</v>
      </c>
      <c r="I2" s="46" t="s">
        <v>51</v>
      </c>
      <c r="J2" s="45" t="s">
        <v>51</v>
      </c>
    </row>
    <row r="3" spans="1:10" x14ac:dyDescent="0.25">
      <c r="A3" t="s">
        <v>2</v>
      </c>
      <c r="B3" s="44">
        <v>0.8</v>
      </c>
      <c r="C3" t="s">
        <v>11</v>
      </c>
      <c r="D3" s="17">
        <v>4000</v>
      </c>
      <c r="E3" t="s">
        <v>8</v>
      </c>
      <c r="F3" s="18">
        <v>0.1</v>
      </c>
      <c r="G3" t="s">
        <v>50</v>
      </c>
      <c r="H3" s="37">
        <v>0</v>
      </c>
      <c r="J3" s="45" t="s">
        <v>52</v>
      </c>
    </row>
    <row r="4" spans="1:10" x14ac:dyDescent="0.25">
      <c r="A4" t="s">
        <v>3</v>
      </c>
      <c r="B4" s="44">
        <v>1.2</v>
      </c>
      <c r="C4" t="s">
        <v>4</v>
      </c>
      <c r="D4" s="18">
        <v>0.2</v>
      </c>
      <c r="G4" t="s">
        <v>5</v>
      </c>
      <c r="H4" s="20">
        <v>50</v>
      </c>
    </row>
    <row r="5" spans="1:10" x14ac:dyDescent="0.25">
      <c r="B5" s="40"/>
      <c r="G5" t="s">
        <v>13</v>
      </c>
      <c r="H5" s="21">
        <v>12</v>
      </c>
    </row>
    <row r="6" spans="1:10" x14ac:dyDescent="0.25">
      <c r="B6" s="40"/>
      <c r="G6" t="s">
        <v>44</v>
      </c>
      <c r="H6" s="22">
        <v>360</v>
      </c>
    </row>
    <row r="7" spans="1:10" x14ac:dyDescent="0.25">
      <c r="A7" s="41" t="s">
        <v>49</v>
      </c>
      <c r="B7" s="42" t="s">
        <v>16</v>
      </c>
      <c r="C7" s="43">
        <f>G47</f>
        <v>20.593909438775515</v>
      </c>
      <c r="G7" t="s">
        <v>43</v>
      </c>
      <c r="H7" s="18">
        <v>0.02</v>
      </c>
    </row>
    <row r="8" spans="1:10" x14ac:dyDescent="0.25">
      <c r="B8" s="16"/>
    </row>
    <row r="9" spans="1:10" x14ac:dyDescent="0.25">
      <c r="A9" s="5" t="s">
        <v>20</v>
      </c>
    </row>
    <row r="10" spans="1:10" x14ac:dyDescent="0.25">
      <c r="A10" t="s">
        <v>14</v>
      </c>
      <c r="B10" s="2" t="s">
        <v>16</v>
      </c>
      <c r="C10" s="2">
        <f>B2</f>
        <v>80</v>
      </c>
      <c r="D10" s="1" t="s">
        <v>15</v>
      </c>
      <c r="E10" s="3">
        <f>B1</f>
        <v>10</v>
      </c>
      <c r="F10" s="1" t="s">
        <v>16</v>
      </c>
      <c r="G10" s="38">
        <f>C10*E10</f>
        <v>800</v>
      </c>
    </row>
    <row r="11" spans="1:10" x14ac:dyDescent="0.25">
      <c r="A11" t="s">
        <v>17</v>
      </c>
      <c r="B11" s="2" t="s">
        <v>16</v>
      </c>
      <c r="C11" s="4">
        <f>G10</f>
        <v>800</v>
      </c>
      <c r="D11" s="1" t="s">
        <v>18</v>
      </c>
      <c r="E11" s="1">
        <f>B3</f>
        <v>0.8</v>
      </c>
      <c r="F11" s="1" t="s">
        <v>16</v>
      </c>
      <c r="G11" s="38">
        <f>C11/E11</f>
        <v>1000</v>
      </c>
    </row>
    <row r="12" spans="1:10" x14ac:dyDescent="0.25">
      <c r="A12" t="s">
        <v>19</v>
      </c>
      <c r="B12" s="2" t="s">
        <v>16</v>
      </c>
      <c r="C12" s="4">
        <f>G11</f>
        <v>1000</v>
      </c>
      <c r="D12" s="1" t="s">
        <v>18</v>
      </c>
      <c r="E12" s="1">
        <f>B4</f>
        <v>1.2</v>
      </c>
      <c r="F12" s="1" t="s">
        <v>16</v>
      </c>
      <c r="G12" s="38">
        <f>C12/E12</f>
        <v>833.33333333333337</v>
      </c>
    </row>
    <row r="14" spans="1:10" x14ac:dyDescent="0.25">
      <c r="A14" s="5" t="s">
        <v>25</v>
      </c>
    </row>
    <row r="15" spans="1:10" x14ac:dyDescent="0.25">
      <c r="A15" t="s">
        <v>21</v>
      </c>
      <c r="B15" s="2" t="s">
        <v>16</v>
      </c>
      <c r="C15" s="39">
        <f>G12</f>
        <v>833.33333333333337</v>
      </c>
      <c r="D15" s="1" t="s">
        <v>15</v>
      </c>
      <c r="E15" s="23">
        <f>D1</f>
        <v>1400</v>
      </c>
      <c r="F15" s="6" t="s">
        <v>16</v>
      </c>
      <c r="G15" s="7">
        <f>C15*E15</f>
        <v>1166666.6666666667</v>
      </c>
    </row>
    <row r="16" spans="1:10" x14ac:dyDescent="0.25">
      <c r="A16" s="8" t="s">
        <v>27</v>
      </c>
      <c r="B16" s="9" t="s">
        <v>16</v>
      </c>
      <c r="C16" s="10">
        <f>G15</f>
        <v>1166666.6666666667</v>
      </c>
      <c r="D16" s="11" t="s">
        <v>15</v>
      </c>
      <c r="E16" s="12">
        <f>D2</f>
        <v>0.1</v>
      </c>
      <c r="F16" s="10" t="s">
        <v>16</v>
      </c>
      <c r="G16" s="13">
        <f>C16*E16</f>
        <v>116666.66666666669</v>
      </c>
    </row>
    <row r="17" spans="1:7" x14ac:dyDescent="0.25">
      <c r="A17" t="s">
        <v>23</v>
      </c>
      <c r="B17" s="2" t="s">
        <v>16</v>
      </c>
      <c r="F17" s="1" t="s">
        <v>16</v>
      </c>
      <c r="G17" s="7">
        <f>G15+G16</f>
        <v>1283333.3333333335</v>
      </c>
    </row>
    <row r="19" spans="1:7" x14ac:dyDescent="0.25">
      <c r="A19" s="5" t="s">
        <v>24</v>
      </c>
    </row>
    <row r="20" spans="1:7" x14ac:dyDescent="0.25">
      <c r="A20" t="s">
        <v>28</v>
      </c>
      <c r="B20" s="2" t="s">
        <v>16</v>
      </c>
      <c r="C20" s="39">
        <f>G10</f>
        <v>800</v>
      </c>
      <c r="D20" s="1" t="s">
        <v>15</v>
      </c>
      <c r="E20" s="23">
        <f>D3</f>
        <v>4000</v>
      </c>
      <c r="F20" s="1" t="s">
        <v>16</v>
      </c>
      <c r="G20" s="7">
        <f>C20*E20</f>
        <v>3200000</v>
      </c>
    </row>
    <row r="21" spans="1:7" x14ac:dyDescent="0.25">
      <c r="A21" s="8" t="s">
        <v>22</v>
      </c>
      <c r="B21" s="9" t="s">
        <v>16</v>
      </c>
      <c r="C21" s="10">
        <f>G20</f>
        <v>3200000</v>
      </c>
      <c r="D21" s="11" t="s">
        <v>15</v>
      </c>
      <c r="E21" s="12">
        <f>D4</f>
        <v>0.2</v>
      </c>
      <c r="F21" s="11" t="s">
        <v>16</v>
      </c>
      <c r="G21" s="13">
        <f>C21*E21</f>
        <v>640000</v>
      </c>
    </row>
    <row r="22" spans="1:7" x14ac:dyDescent="0.25">
      <c r="A22" t="s">
        <v>29</v>
      </c>
      <c r="B22" s="2" t="s">
        <v>16</v>
      </c>
      <c r="F22" s="1" t="s">
        <v>16</v>
      </c>
      <c r="G22" s="7">
        <f>G20+G21</f>
        <v>3840000</v>
      </c>
    </row>
    <row r="24" spans="1:7" x14ac:dyDescent="0.25">
      <c r="A24" s="5" t="s">
        <v>30</v>
      </c>
    </row>
    <row r="25" spans="1:7" x14ac:dyDescent="0.25">
      <c r="A25" t="str">
        <f>A17</f>
        <v>Erwerbskosten des Bodens</v>
      </c>
      <c r="B25" s="2" t="s">
        <v>16</v>
      </c>
      <c r="F25" s="1" t="s">
        <v>16</v>
      </c>
      <c r="G25" s="7">
        <f>G17</f>
        <v>1283333.3333333335</v>
      </c>
    </row>
    <row r="26" spans="1:7" x14ac:dyDescent="0.25">
      <c r="A26" s="8" t="str">
        <f>A22</f>
        <v>Herstellkosten des Gebäudes</v>
      </c>
      <c r="B26" s="9" t="s">
        <v>16</v>
      </c>
      <c r="C26" s="8"/>
      <c r="D26" s="8"/>
      <c r="E26" s="8"/>
      <c r="F26" s="11" t="s">
        <v>16</v>
      </c>
      <c r="G26" s="13">
        <f>G22</f>
        <v>3840000</v>
      </c>
    </row>
    <row r="27" spans="1:7" x14ac:dyDescent="0.25">
      <c r="A27" t="s">
        <v>31</v>
      </c>
      <c r="B27" s="2" t="s">
        <v>16</v>
      </c>
      <c r="F27" s="1" t="s">
        <v>16</v>
      </c>
      <c r="G27" s="7">
        <f>G25+G26</f>
        <v>5123333.333333334</v>
      </c>
    </row>
    <row r="28" spans="1:7" x14ac:dyDescent="0.25">
      <c r="B28" s="2"/>
      <c r="F28" s="1"/>
      <c r="G28" s="7"/>
    </row>
    <row r="29" spans="1:7" x14ac:dyDescent="0.25">
      <c r="A29" s="5" t="s">
        <v>32</v>
      </c>
    </row>
    <row r="30" spans="1:7" x14ac:dyDescent="0.25">
      <c r="A30" t="s">
        <v>33</v>
      </c>
      <c r="B30" s="2" t="s">
        <v>16</v>
      </c>
      <c r="C30" s="6">
        <f>G27</f>
        <v>5123333.333333334</v>
      </c>
      <c r="D30" s="1" t="s">
        <v>15</v>
      </c>
      <c r="E30" s="24">
        <f>F1</f>
        <v>0.2</v>
      </c>
      <c r="F30" s="1" t="s">
        <v>16</v>
      </c>
      <c r="G30" s="7">
        <f>C30*E30</f>
        <v>1024666.6666666669</v>
      </c>
    </row>
    <row r="31" spans="1:7" x14ac:dyDescent="0.25">
      <c r="A31" t="s">
        <v>34</v>
      </c>
      <c r="B31" s="2" t="s">
        <v>16</v>
      </c>
      <c r="C31" s="6">
        <f>G27</f>
        <v>5123333.333333334</v>
      </c>
      <c r="D31" s="1" t="s">
        <v>15</v>
      </c>
      <c r="E31" s="24">
        <f>F2</f>
        <v>0.7</v>
      </c>
      <c r="F31" s="1" t="s">
        <v>16</v>
      </c>
      <c r="G31" s="7">
        <f>C31*E31</f>
        <v>3586333.3333333335</v>
      </c>
    </row>
    <row r="32" spans="1:7" x14ac:dyDescent="0.25">
      <c r="A32" s="8" t="s">
        <v>35</v>
      </c>
      <c r="B32" s="9" t="s">
        <v>16</v>
      </c>
      <c r="C32" s="10">
        <f>G27</f>
        <v>5123333.333333334</v>
      </c>
      <c r="D32" s="11" t="s">
        <v>15</v>
      </c>
      <c r="E32" s="12">
        <f>F3</f>
        <v>0.1</v>
      </c>
      <c r="F32" s="11" t="s">
        <v>16</v>
      </c>
      <c r="G32" s="13">
        <f>C32*E32</f>
        <v>512333.33333333343</v>
      </c>
    </row>
    <row r="33" spans="1:8" x14ac:dyDescent="0.25">
      <c r="A33" t="str">
        <f>A27</f>
        <v>Finanzierungsbedarf</v>
      </c>
      <c r="B33" s="2" t="s">
        <v>16</v>
      </c>
      <c r="F33" s="1" t="s">
        <v>16</v>
      </c>
      <c r="G33" s="7">
        <f>G30+G31+G32</f>
        <v>5123333.333333333</v>
      </c>
    </row>
    <row r="35" spans="1:8" x14ac:dyDescent="0.25">
      <c r="A35" s="5" t="s">
        <v>46</v>
      </c>
    </row>
    <row r="36" spans="1:8" x14ac:dyDescent="0.25">
      <c r="A36" t="s">
        <v>36</v>
      </c>
      <c r="B36" s="2" t="s">
        <v>16</v>
      </c>
      <c r="C36" s="6">
        <f>G30</f>
        <v>1024666.6666666669</v>
      </c>
      <c r="D36" s="1" t="s">
        <v>15</v>
      </c>
      <c r="E36" s="26">
        <f>H1</f>
        <v>0.04</v>
      </c>
      <c r="F36" s="1" t="s">
        <v>16</v>
      </c>
      <c r="G36" s="25">
        <f>C36*E36</f>
        <v>40986.666666666679</v>
      </c>
    </row>
    <row r="37" spans="1:8" x14ac:dyDescent="0.25">
      <c r="A37" t="s">
        <v>37</v>
      </c>
      <c r="B37" s="2" t="s">
        <v>16</v>
      </c>
      <c r="C37" s="6">
        <f>IF(I2="FK zu 50%",G31*0.5,G31)</f>
        <v>1793166.6666666667</v>
      </c>
      <c r="D37" s="1" t="s">
        <v>15</v>
      </c>
      <c r="E37" s="26">
        <f>H2</f>
        <v>3.5000000000000003E-2</v>
      </c>
      <c r="F37" s="1" t="s">
        <v>16</v>
      </c>
      <c r="G37" s="25">
        <f>C37*E37</f>
        <v>62760.833333333343</v>
      </c>
      <c r="H37" s="1" t="str">
        <f>I2</f>
        <v>FK zu 50%</v>
      </c>
    </row>
    <row r="38" spans="1:8" x14ac:dyDescent="0.25">
      <c r="A38" t="s">
        <v>38</v>
      </c>
      <c r="B38" s="2" t="s">
        <v>16</v>
      </c>
      <c r="C38" s="6">
        <f>G22</f>
        <v>3840000</v>
      </c>
      <c r="D38" s="1" t="s">
        <v>18</v>
      </c>
      <c r="E38" s="27">
        <f>H4</f>
        <v>50</v>
      </c>
      <c r="F38" s="1" t="s">
        <v>16</v>
      </c>
      <c r="G38" s="25">
        <f>C38/E38</f>
        <v>76800</v>
      </c>
    </row>
    <row r="39" spans="1:8" x14ac:dyDescent="0.25">
      <c r="A39" t="s">
        <v>39</v>
      </c>
      <c r="B39" s="2" t="s">
        <v>16</v>
      </c>
      <c r="C39" s="39">
        <f>G10</f>
        <v>800</v>
      </c>
      <c r="D39" s="1" t="s">
        <v>15</v>
      </c>
      <c r="E39" s="28">
        <f>H5</f>
        <v>12</v>
      </c>
      <c r="F39" s="1" t="s">
        <v>16</v>
      </c>
      <c r="G39" s="25">
        <f>C39*E39</f>
        <v>9600</v>
      </c>
    </row>
    <row r="40" spans="1:8" x14ac:dyDescent="0.25">
      <c r="A40" s="8" t="s">
        <v>40</v>
      </c>
      <c r="B40" s="9" t="s">
        <v>16</v>
      </c>
      <c r="C40" s="29">
        <f>B1</f>
        <v>10</v>
      </c>
      <c r="D40" s="11" t="s">
        <v>15</v>
      </c>
      <c r="E40" s="30">
        <f>H6</f>
        <v>360</v>
      </c>
      <c r="F40" s="11" t="s">
        <v>16</v>
      </c>
      <c r="G40" s="31">
        <f>C40*E40</f>
        <v>3600</v>
      </c>
    </row>
    <row r="41" spans="1:8" x14ac:dyDescent="0.25">
      <c r="A41" t="s">
        <v>41</v>
      </c>
      <c r="B41" s="2" t="s">
        <v>16</v>
      </c>
      <c r="F41" s="1" t="s">
        <v>16</v>
      </c>
      <c r="G41" s="25">
        <f>G36+G37+G38+G39+G40</f>
        <v>193747.50000000003</v>
      </c>
    </row>
    <row r="42" spans="1:8" x14ac:dyDescent="0.25">
      <c r="A42" s="8" t="s">
        <v>42</v>
      </c>
      <c r="B42" s="9" t="s">
        <v>16</v>
      </c>
      <c r="C42" s="33">
        <f>G41</f>
        <v>193747.50000000003</v>
      </c>
      <c r="D42" s="11" t="s">
        <v>15</v>
      </c>
      <c r="E42" s="11" t="str">
        <f>ROUND(H7*100,2)&amp;" / "&amp;ROUND((1-H7)*100,2)</f>
        <v>2 / 98</v>
      </c>
      <c r="F42" s="11" t="s">
        <v>16</v>
      </c>
      <c r="G42" s="31">
        <f>C42*H7/(1-H7)</f>
        <v>3954.0306122448987</v>
      </c>
    </row>
    <row r="43" spans="1:8" x14ac:dyDescent="0.25">
      <c r="A43" t="s">
        <v>45</v>
      </c>
      <c r="G43" s="25">
        <f>G41+G42</f>
        <v>197701.53061224494</v>
      </c>
    </row>
    <row r="45" spans="1:8" x14ac:dyDescent="0.25">
      <c r="A45" s="5" t="s">
        <v>47</v>
      </c>
    </row>
    <row r="46" spans="1:8" x14ac:dyDescent="0.25">
      <c r="A46" t="s">
        <v>48</v>
      </c>
      <c r="B46" s="2" t="s">
        <v>16</v>
      </c>
      <c r="C46" s="32">
        <f>G43</f>
        <v>197701.53061224494</v>
      </c>
      <c r="D46" s="1" t="s">
        <v>18</v>
      </c>
      <c r="E46" s="4">
        <f>G10</f>
        <v>800</v>
      </c>
      <c r="F46" s="1" t="s">
        <v>16</v>
      </c>
      <c r="G46" s="34">
        <f>C46/E46</f>
        <v>247.12691326530617</v>
      </c>
    </row>
    <row r="47" spans="1:8" x14ac:dyDescent="0.25">
      <c r="A47" t="s">
        <v>49</v>
      </c>
      <c r="B47" s="2" t="s">
        <v>16</v>
      </c>
      <c r="C47" s="28">
        <f>G46</f>
        <v>247.12691326530617</v>
      </c>
      <c r="D47" s="1" t="s">
        <v>18</v>
      </c>
      <c r="E47" s="35">
        <v>12</v>
      </c>
      <c r="F47" s="1" t="s">
        <v>16</v>
      </c>
      <c r="G47" s="36">
        <f>C47/E47</f>
        <v>20.593909438775515</v>
      </c>
    </row>
  </sheetData>
  <sheetProtection algorithmName="SHA-512" hashValue="YynttWkRwHBiGhSap8lrH6Mo4LQw/c6nEubPzPPVRq6zveGsS0xDnn2gt+VKmy3Sz2hj+z8D2NDu4wCwMRdfjg==" saltValue="VHao+ZQJTHxEqo0Fd8jdQQ==" spinCount="100000" sheet="1" objects="1" scenarios="1"/>
  <dataConsolidate/>
  <dataValidations count="3">
    <dataValidation type="custom" allowBlank="1" showInputMessage="1" showErrorMessage="1" sqref="G10" xr:uid="{AE838F41-D32B-4E16-B18A-56BEAFBD33A8}">
      <formula1>F1+F2+F3=1</formula1>
    </dataValidation>
    <dataValidation type="custom" errorStyle="warning" allowBlank="1" showInputMessage="1" showErrorMessage="1" errorTitle="Achtung!" error="Die Summe von EKQ, FKQ und ZuschussQ muss 100% ergeben._x000a__x000a_Bitte das Prozentzeichen jeweils mit eingeben." sqref="F1:F3" xr:uid="{A6E026F7-D867-49D9-B54B-9EAA3903E2D3}">
      <formula1>SUM(F1:F3)=1</formula1>
    </dataValidation>
    <dataValidation type="list" allowBlank="1" showInputMessage="1" showErrorMessage="1" sqref="I2" xr:uid="{B449072F-4D2B-4335-A790-878A829D7233}">
      <formula1>$J$2:$J$3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9555-36A8-45B5-9411-C383C7FA5ADF}">
  <dimension ref="A1:J47"/>
  <sheetViews>
    <sheetView zoomScale="110" zoomScaleNormal="110" workbookViewId="0"/>
  </sheetViews>
  <sheetFormatPr baseColWidth="10" defaultRowHeight="15" x14ac:dyDescent="0.25"/>
  <cols>
    <col min="1" max="1" width="34" customWidth="1"/>
    <col min="3" max="3" width="19.140625" customWidth="1"/>
    <col min="4" max="4" width="15.42578125" bestFit="1" customWidth="1"/>
    <col min="5" max="5" width="17.85546875" customWidth="1"/>
    <col min="7" max="7" width="18.28515625" customWidth="1"/>
    <col min="8" max="8" width="17.28515625" customWidth="1"/>
    <col min="9" max="9" width="17" bestFit="1" customWidth="1"/>
    <col min="10" max="10" width="15.42578125" bestFit="1" customWidth="1"/>
  </cols>
  <sheetData>
    <row r="1" spans="1:10" x14ac:dyDescent="0.25">
      <c r="A1" t="s">
        <v>0</v>
      </c>
      <c r="B1" s="14">
        <v>10</v>
      </c>
      <c r="C1" t="s">
        <v>12</v>
      </c>
      <c r="D1" s="17">
        <v>1000</v>
      </c>
      <c r="E1" t="s">
        <v>6</v>
      </c>
      <c r="F1" s="18">
        <v>0.2</v>
      </c>
      <c r="G1" t="s">
        <v>9</v>
      </c>
      <c r="H1" s="19">
        <v>0.03</v>
      </c>
    </row>
    <row r="2" spans="1:10" x14ac:dyDescent="0.25">
      <c r="A2" t="s">
        <v>1</v>
      </c>
      <c r="B2" s="15">
        <v>80</v>
      </c>
      <c r="C2" t="s">
        <v>26</v>
      </c>
      <c r="D2" s="18">
        <v>0.1</v>
      </c>
      <c r="E2" t="s">
        <v>7</v>
      </c>
      <c r="F2" s="18">
        <v>0.6</v>
      </c>
      <c r="G2" t="s">
        <v>10</v>
      </c>
      <c r="H2" s="19">
        <v>2.5000000000000001E-2</v>
      </c>
      <c r="I2" s="46" t="s">
        <v>51</v>
      </c>
      <c r="J2" s="45" t="s">
        <v>51</v>
      </c>
    </row>
    <row r="3" spans="1:10" x14ac:dyDescent="0.25">
      <c r="A3" t="s">
        <v>2</v>
      </c>
      <c r="B3" s="44">
        <v>0.8</v>
      </c>
      <c r="C3" t="s">
        <v>11</v>
      </c>
      <c r="D3" s="17">
        <v>3000</v>
      </c>
      <c r="E3" t="s">
        <v>8</v>
      </c>
      <c r="F3" s="18">
        <v>0.2</v>
      </c>
      <c r="G3" t="s">
        <v>50</v>
      </c>
      <c r="H3" s="37">
        <v>0</v>
      </c>
      <c r="J3" s="45" t="s">
        <v>52</v>
      </c>
    </row>
    <row r="4" spans="1:10" x14ac:dyDescent="0.25">
      <c r="A4" t="s">
        <v>3</v>
      </c>
      <c r="B4" s="44">
        <v>1.2</v>
      </c>
      <c r="C4" t="s">
        <v>4</v>
      </c>
      <c r="D4" s="18">
        <v>0.15</v>
      </c>
      <c r="G4" t="s">
        <v>5</v>
      </c>
      <c r="H4" s="20">
        <v>75</v>
      </c>
    </row>
    <row r="5" spans="1:10" x14ac:dyDescent="0.25">
      <c r="B5" s="40"/>
      <c r="G5" t="s">
        <v>13</v>
      </c>
      <c r="H5" s="21">
        <v>12</v>
      </c>
    </row>
    <row r="6" spans="1:10" x14ac:dyDescent="0.25">
      <c r="B6" s="40"/>
      <c r="G6" t="s">
        <v>44</v>
      </c>
      <c r="H6" s="22">
        <v>360</v>
      </c>
    </row>
    <row r="7" spans="1:10" x14ac:dyDescent="0.25">
      <c r="A7" s="41" t="s">
        <v>49</v>
      </c>
      <c r="B7" s="42" t="s">
        <v>16</v>
      </c>
      <c r="C7" s="43">
        <f>G47</f>
        <v>10.590454931972788</v>
      </c>
      <c r="G7" t="s">
        <v>43</v>
      </c>
      <c r="H7" s="18">
        <v>0.02</v>
      </c>
    </row>
    <row r="8" spans="1:10" x14ac:dyDescent="0.25">
      <c r="B8" s="16"/>
    </row>
    <row r="9" spans="1:10" x14ac:dyDescent="0.25">
      <c r="A9" s="5" t="s">
        <v>20</v>
      </c>
    </row>
    <row r="10" spans="1:10" x14ac:dyDescent="0.25">
      <c r="A10" t="s">
        <v>14</v>
      </c>
      <c r="B10" s="2" t="s">
        <v>16</v>
      </c>
      <c r="C10" s="2">
        <f>B2</f>
        <v>80</v>
      </c>
      <c r="D10" s="1" t="s">
        <v>15</v>
      </c>
      <c r="E10" s="3">
        <f>B1</f>
        <v>10</v>
      </c>
      <c r="F10" s="1" t="s">
        <v>16</v>
      </c>
      <c r="G10" s="38">
        <f>C10*E10</f>
        <v>800</v>
      </c>
    </row>
    <row r="11" spans="1:10" x14ac:dyDescent="0.25">
      <c r="A11" t="s">
        <v>17</v>
      </c>
      <c r="B11" s="2" t="s">
        <v>16</v>
      </c>
      <c r="C11" s="4">
        <f>G10</f>
        <v>800</v>
      </c>
      <c r="D11" s="1" t="s">
        <v>18</v>
      </c>
      <c r="E11" s="1">
        <f>B3</f>
        <v>0.8</v>
      </c>
      <c r="F11" s="1" t="s">
        <v>16</v>
      </c>
      <c r="G11" s="38">
        <f>C11/E11</f>
        <v>1000</v>
      </c>
    </row>
    <row r="12" spans="1:10" x14ac:dyDescent="0.25">
      <c r="A12" t="s">
        <v>19</v>
      </c>
      <c r="B12" s="2" t="s">
        <v>16</v>
      </c>
      <c r="C12" s="4">
        <f>G11</f>
        <v>1000</v>
      </c>
      <c r="D12" s="1" t="s">
        <v>18</v>
      </c>
      <c r="E12" s="1">
        <f>B4</f>
        <v>1.2</v>
      </c>
      <c r="F12" s="1" t="s">
        <v>16</v>
      </c>
      <c r="G12" s="38">
        <f>C12/E12</f>
        <v>833.33333333333337</v>
      </c>
    </row>
    <row r="14" spans="1:10" x14ac:dyDescent="0.25">
      <c r="A14" s="5" t="s">
        <v>25</v>
      </c>
    </row>
    <row r="15" spans="1:10" x14ac:dyDescent="0.25">
      <c r="A15" t="s">
        <v>21</v>
      </c>
      <c r="B15" s="2" t="s">
        <v>16</v>
      </c>
      <c r="C15" s="39">
        <f>G12</f>
        <v>833.33333333333337</v>
      </c>
      <c r="D15" s="1" t="s">
        <v>15</v>
      </c>
      <c r="E15" s="23">
        <f>D1</f>
        <v>1000</v>
      </c>
      <c r="F15" s="6" t="s">
        <v>16</v>
      </c>
      <c r="G15" s="7">
        <f>C15*E15</f>
        <v>833333.33333333337</v>
      </c>
    </row>
    <row r="16" spans="1:10" x14ac:dyDescent="0.25">
      <c r="A16" s="8" t="s">
        <v>27</v>
      </c>
      <c r="B16" s="9" t="s">
        <v>16</v>
      </c>
      <c r="C16" s="10">
        <f>G15</f>
        <v>833333.33333333337</v>
      </c>
      <c r="D16" s="11" t="s">
        <v>15</v>
      </c>
      <c r="E16" s="12">
        <f>D2</f>
        <v>0.1</v>
      </c>
      <c r="F16" s="10" t="s">
        <v>16</v>
      </c>
      <c r="G16" s="13">
        <f>C16*E16</f>
        <v>83333.333333333343</v>
      </c>
    </row>
    <row r="17" spans="1:7" x14ac:dyDescent="0.25">
      <c r="A17" t="s">
        <v>23</v>
      </c>
      <c r="B17" s="2" t="s">
        <v>16</v>
      </c>
      <c r="F17" s="1" t="s">
        <v>16</v>
      </c>
      <c r="G17" s="7">
        <f>G15+G16</f>
        <v>916666.66666666674</v>
      </c>
    </row>
    <row r="19" spans="1:7" x14ac:dyDescent="0.25">
      <c r="A19" s="5" t="s">
        <v>24</v>
      </c>
    </row>
    <row r="20" spans="1:7" x14ac:dyDescent="0.25">
      <c r="A20" t="s">
        <v>28</v>
      </c>
      <c r="B20" s="2" t="s">
        <v>16</v>
      </c>
      <c r="C20" s="39">
        <f>G10</f>
        <v>800</v>
      </c>
      <c r="D20" s="1" t="s">
        <v>15</v>
      </c>
      <c r="E20" s="23">
        <f>D3</f>
        <v>3000</v>
      </c>
      <c r="F20" s="1" t="s">
        <v>16</v>
      </c>
      <c r="G20" s="7">
        <f>C20*E20</f>
        <v>2400000</v>
      </c>
    </row>
    <row r="21" spans="1:7" x14ac:dyDescent="0.25">
      <c r="A21" s="8" t="s">
        <v>22</v>
      </c>
      <c r="B21" s="9" t="s">
        <v>16</v>
      </c>
      <c r="C21" s="10">
        <f>G20</f>
        <v>2400000</v>
      </c>
      <c r="D21" s="11" t="s">
        <v>15</v>
      </c>
      <c r="E21" s="12">
        <f>D4</f>
        <v>0.15</v>
      </c>
      <c r="F21" s="11" t="s">
        <v>16</v>
      </c>
      <c r="G21" s="13">
        <f>C21*E21</f>
        <v>360000</v>
      </c>
    </row>
    <row r="22" spans="1:7" x14ac:dyDescent="0.25">
      <c r="A22" t="s">
        <v>29</v>
      </c>
      <c r="B22" s="2" t="s">
        <v>16</v>
      </c>
      <c r="F22" s="1" t="s">
        <v>16</v>
      </c>
      <c r="G22" s="7">
        <f>G20+G21</f>
        <v>2760000</v>
      </c>
    </row>
    <row r="24" spans="1:7" x14ac:dyDescent="0.25">
      <c r="A24" s="5" t="s">
        <v>30</v>
      </c>
    </row>
    <row r="25" spans="1:7" x14ac:dyDescent="0.25">
      <c r="A25" t="str">
        <f>A17</f>
        <v>Erwerbskosten des Bodens</v>
      </c>
      <c r="B25" s="2" t="s">
        <v>16</v>
      </c>
      <c r="F25" s="1" t="s">
        <v>16</v>
      </c>
      <c r="G25" s="7">
        <f>G17</f>
        <v>916666.66666666674</v>
      </c>
    </row>
    <row r="26" spans="1:7" x14ac:dyDescent="0.25">
      <c r="A26" s="8" t="str">
        <f>A22</f>
        <v>Herstellkosten des Gebäudes</v>
      </c>
      <c r="B26" s="9" t="s">
        <v>16</v>
      </c>
      <c r="C26" s="8"/>
      <c r="D26" s="8"/>
      <c r="E26" s="8"/>
      <c r="F26" s="11" t="s">
        <v>16</v>
      </c>
      <c r="G26" s="13">
        <f>G22</f>
        <v>2760000</v>
      </c>
    </row>
    <row r="27" spans="1:7" x14ac:dyDescent="0.25">
      <c r="A27" t="s">
        <v>31</v>
      </c>
      <c r="B27" s="2" t="s">
        <v>16</v>
      </c>
      <c r="F27" s="1" t="s">
        <v>16</v>
      </c>
      <c r="G27" s="7">
        <f>G25+G26</f>
        <v>3676666.666666667</v>
      </c>
    </row>
    <row r="28" spans="1:7" x14ac:dyDescent="0.25">
      <c r="B28" s="2"/>
      <c r="F28" s="1"/>
      <c r="G28" s="7"/>
    </row>
    <row r="29" spans="1:7" x14ac:dyDescent="0.25">
      <c r="A29" s="5" t="s">
        <v>32</v>
      </c>
    </row>
    <row r="30" spans="1:7" x14ac:dyDescent="0.25">
      <c r="A30" t="s">
        <v>33</v>
      </c>
      <c r="B30" s="2" t="s">
        <v>16</v>
      </c>
      <c r="C30" s="6">
        <f>G27</f>
        <v>3676666.666666667</v>
      </c>
      <c r="D30" s="1" t="s">
        <v>15</v>
      </c>
      <c r="E30" s="24">
        <f>F1</f>
        <v>0.2</v>
      </c>
      <c r="F30" s="1" t="s">
        <v>16</v>
      </c>
      <c r="G30" s="7">
        <f>C30*E30</f>
        <v>735333.33333333349</v>
      </c>
    </row>
    <row r="31" spans="1:7" x14ac:dyDescent="0.25">
      <c r="A31" t="s">
        <v>34</v>
      </c>
      <c r="B31" s="2" t="s">
        <v>16</v>
      </c>
      <c r="C31" s="6">
        <f>G27</f>
        <v>3676666.666666667</v>
      </c>
      <c r="D31" s="1" t="s">
        <v>15</v>
      </c>
      <c r="E31" s="24">
        <f>F2</f>
        <v>0.6</v>
      </c>
      <c r="F31" s="1" t="s">
        <v>16</v>
      </c>
      <c r="G31" s="7">
        <f>C31*E31</f>
        <v>2206000</v>
      </c>
    </row>
    <row r="32" spans="1:7" x14ac:dyDescent="0.25">
      <c r="A32" s="8" t="s">
        <v>35</v>
      </c>
      <c r="B32" s="9" t="s">
        <v>16</v>
      </c>
      <c r="C32" s="10">
        <f>G27</f>
        <v>3676666.666666667</v>
      </c>
      <c r="D32" s="11" t="s">
        <v>15</v>
      </c>
      <c r="E32" s="12">
        <f>F3</f>
        <v>0.2</v>
      </c>
      <c r="F32" s="11" t="s">
        <v>16</v>
      </c>
      <c r="G32" s="13">
        <f>C32*E32</f>
        <v>735333.33333333349</v>
      </c>
    </row>
    <row r="33" spans="1:8" x14ac:dyDescent="0.25">
      <c r="A33" t="str">
        <f>A27</f>
        <v>Finanzierungsbedarf</v>
      </c>
      <c r="B33" s="2" t="s">
        <v>16</v>
      </c>
      <c r="F33" s="1" t="s">
        <v>16</v>
      </c>
      <c r="G33" s="7">
        <f>G30+G31+G32</f>
        <v>3676666.666666667</v>
      </c>
    </row>
    <row r="35" spans="1:8" x14ac:dyDescent="0.25">
      <c r="A35" s="5" t="s">
        <v>46</v>
      </c>
    </row>
    <row r="36" spans="1:8" x14ac:dyDescent="0.25">
      <c r="A36" t="s">
        <v>36</v>
      </c>
      <c r="B36" s="2" t="s">
        <v>16</v>
      </c>
      <c r="C36" s="6">
        <f>G30</f>
        <v>735333.33333333349</v>
      </c>
      <c r="D36" s="1" t="s">
        <v>15</v>
      </c>
      <c r="E36" s="26">
        <f>H1</f>
        <v>0.03</v>
      </c>
      <c r="F36" s="1" t="s">
        <v>16</v>
      </c>
      <c r="G36" s="25">
        <f>C36*E36</f>
        <v>22060.000000000004</v>
      </c>
    </row>
    <row r="37" spans="1:8" x14ac:dyDescent="0.25">
      <c r="A37" t="s">
        <v>37</v>
      </c>
      <c r="B37" s="2" t="s">
        <v>16</v>
      </c>
      <c r="C37" s="6">
        <f>IF(I2="FK zu 50%",G31*0.5,G31)</f>
        <v>1103000</v>
      </c>
      <c r="D37" s="1" t="s">
        <v>15</v>
      </c>
      <c r="E37" s="26">
        <f>H2</f>
        <v>2.5000000000000001E-2</v>
      </c>
      <c r="F37" s="1" t="s">
        <v>16</v>
      </c>
      <c r="G37" s="25">
        <f>C37*E37</f>
        <v>27575</v>
      </c>
      <c r="H37" s="1" t="str">
        <f>I2</f>
        <v>FK zu 50%</v>
      </c>
    </row>
    <row r="38" spans="1:8" x14ac:dyDescent="0.25">
      <c r="A38" t="s">
        <v>38</v>
      </c>
      <c r="B38" s="2" t="s">
        <v>16</v>
      </c>
      <c r="C38" s="6">
        <f>G22</f>
        <v>2760000</v>
      </c>
      <c r="D38" s="1" t="s">
        <v>18</v>
      </c>
      <c r="E38" s="27">
        <f>H4</f>
        <v>75</v>
      </c>
      <c r="F38" s="1" t="s">
        <v>16</v>
      </c>
      <c r="G38" s="25">
        <f>C38/E38</f>
        <v>36800</v>
      </c>
    </row>
    <row r="39" spans="1:8" x14ac:dyDescent="0.25">
      <c r="A39" t="s">
        <v>39</v>
      </c>
      <c r="B39" s="2" t="s">
        <v>16</v>
      </c>
      <c r="C39" s="39">
        <f>G10</f>
        <v>800</v>
      </c>
      <c r="D39" s="1" t="s">
        <v>15</v>
      </c>
      <c r="E39" s="28">
        <f>H5</f>
        <v>12</v>
      </c>
      <c r="F39" s="1" t="s">
        <v>16</v>
      </c>
      <c r="G39" s="25">
        <f>C39*E39</f>
        <v>9600</v>
      </c>
    </row>
    <row r="40" spans="1:8" x14ac:dyDescent="0.25">
      <c r="A40" s="8" t="s">
        <v>40</v>
      </c>
      <c r="B40" s="9" t="s">
        <v>16</v>
      </c>
      <c r="C40" s="29">
        <f>B1</f>
        <v>10</v>
      </c>
      <c r="D40" s="11" t="s">
        <v>15</v>
      </c>
      <c r="E40" s="30">
        <f>H6</f>
        <v>360</v>
      </c>
      <c r="F40" s="11" t="s">
        <v>16</v>
      </c>
      <c r="G40" s="31">
        <f>C40*E40</f>
        <v>3600</v>
      </c>
    </row>
    <row r="41" spans="1:8" x14ac:dyDescent="0.25">
      <c r="A41" t="s">
        <v>41</v>
      </c>
      <c r="B41" s="2" t="s">
        <v>16</v>
      </c>
      <c r="F41" s="1" t="s">
        <v>16</v>
      </c>
      <c r="G41" s="25">
        <f>G36+G37+G38+G39+G40</f>
        <v>99635</v>
      </c>
    </row>
    <row r="42" spans="1:8" x14ac:dyDescent="0.25">
      <c r="A42" s="8" t="s">
        <v>42</v>
      </c>
      <c r="B42" s="9" t="s">
        <v>16</v>
      </c>
      <c r="C42" s="33">
        <f>G41</f>
        <v>99635</v>
      </c>
      <c r="D42" s="11" t="s">
        <v>15</v>
      </c>
      <c r="E42" s="11" t="str">
        <f>ROUND(H7*100,2)&amp;" / "&amp;ROUND((1-H7)*100,2)</f>
        <v>2 / 98</v>
      </c>
      <c r="F42" s="11" t="s">
        <v>16</v>
      </c>
      <c r="G42" s="31">
        <f>C42*H7/(1-H7)</f>
        <v>2033.3673469387757</v>
      </c>
    </row>
    <row r="43" spans="1:8" x14ac:dyDescent="0.25">
      <c r="A43" t="s">
        <v>45</v>
      </c>
      <c r="G43" s="25">
        <f>G41+G42</f>
        <v>101668.36734693877</v>
      </c>
    </row>
    <row r="45" spans="1:8" x14ac:dyDescent="0.25">
      <c r="A45" s="5" t="s">
        <v>47</v>
      </c>
    </row>
    <row r="46" spans="1:8" x14ac:dyDescent="0.25">
      <c r="A46" t="s">
        <v>48</v>
      </c>
      <c r="B46" s="2" t="s">
        <v>16</v>
      </c>
      <c r="C46" s="32">
        <f>G43</f>
        <v>101668.36734693877</v>
      </c>
      <c r="D46" s="1" t="s">
        <v>18</v>
      </c>
      <c r="E46" s="4">
        <f>G10</f>
        <v>800</v>
      </c>
      <c r="F46" s="1" t="s">
        <v>16</v>
      </c>
      <c r="G46" s="34">
        <f>C46/E46</f>
        <v>127.08545918367346</v>
      </c>
    </row>
    <row r="47" spans="1:8" x14ac:dyDescent="0.25">
      <c r="A47" t="s">
        <v>49</v>
      </c>
      <c r="B47" s="2" t="s">
        <v>16</v>
      </c>
      <c r="C47" s="28">
        <f>G46</f>
        <v>127.08545918367346</v>
      </c>
      <c r="D47" s="1" t="s">
        <v>18</v>
      </c>
      <c r="E47" s="35">
        <v>12</v>
      </c>
      <c r="F47" s="1" t="s">
        <v>16</v>
      </c>
      <c r="G47" s="36">
        <f>C47/E47</f>
        <v>10.590454931972788</v>
      </c>
    </row>
  </sheetData>
  <sheetProtection algorithmName="SHA-512" hashValue="6tfOj1RebvaU6MtF27wE+S57a7a5QDAjVBS+AQ6Ng85pw9bDw8XQG5RhDhGA9KcJnjldCwKt/xrUsqzRMblKUw==" saltValue="zUEgqoVCXOI8DYjO2mTKrQ==" spinCount="100000" sheet="1" objects="1" scenarios="1"/>
  <dataConsolidate/>
  <dataValidations count="3">
    <dataValidation type="custom" allowBlank="1" showInputMessage="1" showErrorMessage="1" sqref="G10" xr:uid="{6B509C60-AF6D-4223-BAC4-30B506E2F767}">
      <formula1>F1+F2+F3=1</formula1>
    </dataValidation>
    <dataValidation type="custom" errorStyle="warning" allowBlank="1" showInputMessage="1" showErrorMessage="1" errorTitle="Achtung!" error="Die Summe von EKQ, FKQ und ZuschussQ muss 100% ergeben._x000a__x000a_Bitte das Prozentzeichen jeweils mit eingeben." sqref="F1:F3" xr:uid="{1D1CCC4C-C9C1-4337-9997-CBC08A92692E}">
      <formula1>SUM(F1:F3)=1</formula1>
    </dataValidation>
    <dataValidation type="list" allowBlank="1" showInputMessage="1" showErrorMessage="1" sqref="I2" xr:uid="{FD782DBA-A66C-4519-89B0-9693CDD579F5}">
      <formula1>$J$2:$J$3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Hohe Miete bei FK-Vollanr.</vt:lpstr>
      <vt:lpstr>Geringe Miete bei FK-Vollanr.</vt:lpstr>
      <vt:lpstr>Hohe Miete bei FK-Teilanr.</vt:lpstr>
      <vt:lpstr>Geringe Miete bei FK-Teilanr.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Recht</dc:creator>
  <cp:lastModifiedBy>Alexander Recht</cp:lastModifiedBy>
  <dcterms:created xsi:type="dcterms:W3CDTF">2025-09-24T14:16:42Z</dcterms:created>
  <dcterms:modified xsi:type="dcterms:W3CDTF">2025-09-25T19:35:33Z</dcterms:modified>
</cp:coreProperties>
</file>